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3256" windowHeight="12216" tabRatio="915" firstSheet="1" activeTab="1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10" r:id="rId7"/>
    <sheet name="6.2. Інша інфо_2" sheetId="9" r:id="rId8"/>
    <sheet name="VII Статутн. капіт" sheetId="20" r:id="rId9"/>
    <sheet name="Розшифровка до Статутного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результат'!$10:$12</definedName>
    <definedName name="_xlnm.Print_Titles" localSheetId="2">'ІІ. Розр. з бюджетом'!$4:$6</definedName>
    <definedName name="_xlnm.Print_Titles" localSheetId="5">'Розшифровка до капівидатків'!$4:$5</definedName>
    <definedName name="_xlnm.Print_Titles" localSheetId="3">'Розшифровка з розр з бюджет'!$4:$5</definedName>
    <definedName name="_xlnm.Print_Titles" localSheetId="1">'Розшифровка фінрезультати'!$4:$5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'6.1. Інша інфо_1'!$A$1:$O$71</definedName>
    <definedName name="_xlnm.Print_Area" localSheetId="7">'6.2. Інша інфо_2'!$A$1:$AF$50</definedName>
    <definedName name="_xlnm.Print_Area" localSheetId="0">'I. Фін результат'!$A$1:$I$105</definedName>
    <definedName name="_xlnm.Print_Area" localSheetId="4">'IV. Кап. інвестиції'!$A$1:$H$18</definedName>
    <definedName name="_xlnm.Print_Area" localSheetId="8">'VII Статутн. капіт'!$A$1:$H$17</definedName>
    <definedName name="_xlnm.Print_Area" localSheetId="2">'ІІ. Розр. з бюджетом'!$A$1:$H$49</definedName>
    <definedName name="_xlnm.Print_Area" localSheetId="5">'Розшифровка до капівидатків'!$A$1:$G$44</definedName>
    <definedName name="_xlnm.Print_Area" localSheetId="9">'Розшифровка до Статутного'!$A$1:$G$19</definedName>
    <definedName name="_xlnm.Print_Area" localSheetId="3">'Розшифровка з розр з бюджет'!$A$1:$G$33</definedName>
    <definedName name="_xlnm.Print_Area" localSheetId="1">'Розшифровка фінрезультати'!$A$1:$G$43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  <fileRecoveryPr autoRecover="0"/>
</workbook>
</file>

<file path=xl/calcChain.xml><?xml version="1.0" encoding="utf-8"?>
<calcChain xmlns="http://schemas.openxmlformats.org/spreadsheetml/2006/main">
  <c r="E98" i="2" l="1"/>
  <c r="E101" i="2"/>
  <c r="F15" i="2"/>
  <c r="F24" i="2" s="1"/>
  <c r="F25" i="10" l="1"/>
  <c r="I18" i="10"/>
  <c r="D97" i="2"/>
  <c r="D98" i="2"/>
  <c r="F18" i="10" l="1"/>
  <c r="F22" i="10" s="1"/>
  <c r="I23" i="10"/>
  <c r="I25" i="10"/>
  <c r="F23" i="2" l="1"/>
  <c r="H89" i="2" l="1"/>
  <c r="E6" i="21" l="1"/>
  <c r="D96" i="2"/>
  <c r="E35" i="21"/>
  <c r="F24" i="10"/>
  <c r="F23" i="10"/>
  <c r="I22" i="10" l="1"/>
  <c r="F14" i="10"/>
  <c r="C22" i="10"/>
  <c r="M34" i="10" l="1"/>
  <c r="J34" i="10"/>
  <c r="D23" i="2" l="1"/>
  <c r="H99" i="2"/>
  <c r="F99" i="2"/>
  <c r="L14" i="10" l="1"/>
  <c r="F38" i="19" l="1"/>
  <c r="F31" i="19"/>
  <c r="F29" i="19"/>
  <c r="F27" i="19"/>
  <c r="F25" i="19"/>
  <c r="F20" i="19"/>
  <c r="G16" i="2" l="1"/>
  <c r="E31" i="21" l="1"/>
  <c r="D64" i="2" s="1"/>
  <c r="C101" i="2"/>
  <c r="D99" i="2"/>
  <c r="D89" i="2"/>
  <c r="D15" i="2"/>
  <c r="D24" i="2" s="1"/>
  <c r="C99" i="2" l="1"/>
  <c r="F37" i="21" l="1"/>
  <c r="F36" i="21"/>
  <c r="AD7" i="9"/>
  <c r="AA7" i="9"/>
  <c r="C14" i="10"/>
  <c r="I24" i="10"/>
  <c r="I14" i="10" l="1"/>
  <c r="C18" i="10" l="1"/>
  <c r="F12" i="23" l="1"/>
  <c r="D19" i="19"/>
  <c r="J40" i="10"/>
  <c r="M40" i="10"/>
  <c r="D14" i="23" l="1"/>
  <c r="E14" i="23"/>
  <c r="G31" i="23"/>
  <c r="G18" i="23"/>
  <c r="G17" i="23"/>
  <c r="F31" i="23"/>
  <c r="F18" i="23"/>
  <c r="F17" i="23"/>
  <c r="C14" i="23"/>
  <c r="F33" i="21" l="1"/>
  <c r="G33" i="21"/>
  <c r="G19" i="21"/>
  <c r="G18" i="21"/>
  <c r="G17" i="21"/>
  <c r="G24" i="21"/>
  <c r="G23" i="21"/>
  <c r="G22" i="21"/>
  <c r="G21" i="21"/>
  <c r="F24" i="21"/>
  <c r="F22" i="21"/>
  <c r="D20" i="21"/>
  <c r="E20" i="21"/>
  <c r="D45" i="2" s="1"/>
  <c r="C20" i="21"/>
  <c r="F19" i="21"/>
  <c r="F18" i="21"/>
  <c r="F17" i="21"/>
  <c r="F14" i="21"/>
  <c r="G14" i="21" s="1"/>
  <c r="F13" i="21"/>
  <c r="G13" i="21" s="1"/>
  <c r="F12" i="21"/>
  <c r="G12" i="21" s="1"/>
  <c r="F11" i="21"/>
  <c r="G11" i="21" s="1"/>
  <c r="F10" i="21"/>
  <c r="G10" i="21" s="1"/>
  <c r="F9" i="21"/>
  <c r="G9" i="21" s="1"/>
  <c r="F8" i="21"/>
  <c r="G8" i="21" s="1"/>
  <c r="F7" i="21"/>
  <c r="G7" i="21" s="1"/>
  <c r="D6" i="21"/>
  <c r="C6" i="21"/>
  <c r="C97" i="2" l="1"/>
  <c r="C98" i="2"/>
  <c r="C23" i="2" l="1"/>
  <c r="J35" i="10" l="1"/>
  <c r="J36" i="10"/>
  <c r="J37" i="10"/>
  <c r="J38" i="10"/>
  <c r="J39" i="10"/>
  <c r="J41" i="10"/>
  <c r="M39" i="10" l="1"/>
  <c r="M38" i="10"/>
  <c r="E9" i="19"/>
  <c r="N70" i="10" l="1"/>
  <c r="N69" i="10"/>
  <c r="N67" i="10" s="1"/>
  <c r="N66" i="10"/>
  <c r="N65" i="10"/>
  <c r="N63" i="10" s="1"/>
  <c r="N62" i="10"/>
  <c r="N61" i="10"/>
  <c r="N32" i="9"/>
  <c r="M32" i="9"/>
  <c r="P32" i="9" s="1"/>
  <c r="AB31" i="9"/>
  <c r="AA31" i="9"/>
  <c r="AB30" i="9"/>
  <c r="AA30" i="9"/>
  <c r="AB29" i="9"/>
  <c r="AA29" i="9"/>
  <c r="AB28" i="9"/>
  <c r="AA28" i="9"/>
  <c r="X31" i="9"/>
  <c r="W31" i="9"/>
  <c r="X30" i="9"/>
  <c r="W30" i="9"/>
  <c r="X29" i="9"/>
  <c r="W29" i="9"/>
  <c r="X28" i="9"/>
  <c r="W28" i="9"/>
  <c r="T31" i="9"/>
  <c r="S31" i="9"/>
  <c r="T30" i="9"/>
  <c r="S30" i="9"/>
  <c r="T29" i="9"/>
  <c r="S29" i="9"/>
  <c r="T28" i="9"/>
  <c r="S28" i="9"/>
  <c r="AC29" i="9"/>
  <c r="AD29" i="9"/>
  <c r="AC30" i="9"/>
  <c r="AD30" i="9"/>
  <c r="AC31" i="9"/>
  <c r="AF31" i="9" s="1"/>
  <c r="AD31" i="9"/>
  <c r="AE31" i="9" s="1"/>
  <c r="AD28" i="9"/>
  <c r="AC28" i="9"/>
  <c r="AF28" i="9" s="1"/>
  <c r="O29" i="9"/>
  <c r="P29" i="9"/>
  <c r="O30" i="9"/>
  <c r="P30" i="9"/>
  <c r="O31" i="9"/>
  <c r="P31" i="9"/>
  <c r="P28" i="9"/>
  <c r="O28" i="9"/>
  <c r="Q32" i="9"/>
  <c r="R32" i="9"/>
  <c r="U32" i="9"/>
  <c r="V32" i="9"/>
  <c r="Y32" i="9"/>
  <c r="Z32" i="9"/>
  <c r="AA18" i="9"/>
  <c r="AD18" i="9"/>
  <c r="AD17" i="9"/>
  <c r="AA17" i="9"/>
  <c r="U19" i="9"/>
  <c r="AD19" i="9" s="1"/>
  <c r="X19" i="9"/>
  <c r="D27" i="2" s="1"/>
  <c r="R19" i="9"/>
  <c r="C27" i="2" s="1"/>
  <c r="AA8" i="9"/>
  <c r="AD8" i="9"/>
  <c r="X9" i="9"/>
  <c r="U9" i="9"/>
  <c r="R9" i="9"/>
  <c r="C96" i="2" s="1"/>
  <c r="F26" i="2"/>
  <c r="C12" i="20"/>
  <c r="F8" i="24"/>
  <c r="F9" i="24"/>
  <c r="F10" i="24"/>
  <c r="F12" i="24"/>
  <c r="F13" i="24"/>
  <c r="F14" i="24"/>
  <c r="G8" i="24"/>
  <c r="G9" i="24"/>
  <c r="G10" i="24"/>
  <c r="G12" i="24"/>
  <c r="G13" i="24"/>
  <c r="G14" i="24"/>
  <c r="E11" i="24"/>
  <c r="F12" i="20" s="1"/>
  <c r="G12" i="20" s="1"/>
  <c r="D11" i="24"/>
  <c r="E12" i="20" s="1"/>
  <c r="H12" i="20" s="1"/>
  <c r="C11" i="24"/>
  <c r="D7" i="24"/>
  <c r="E11" i="20" s="1"/>
  <c r="E7" i="24"/>
  <c r="D11" i="20" s="1"/>
  <c r="C7" i="24"/>
  <c r="C11" i="20" s="1"/>
  <c r="M35" i="10"/>
  <c r="M36" i="10"/>
  <c r="M37" i="10"/>
  <c r="M41" i="10"/>
  <c r="L67" i="10"/>
  <c r="J67" i="10"/>
  <c r="H67" i="10"/>
  <c r="F67" i="10"/>
  <c r="D67" i="10"/>
  <c r="D71" i="10" s="1"/>
  <c r="F63" i="10"/>
  <c r="H63" i="10"/>
  <c r="J63" i="10"/>
  <c r="L63" i="10"/>
  <c r="D59" i="10"/>
  <c r="D63" i="10"/>
  <c r="F59" i="10"/>
  <c r="H59" i="10"/>
  <c r="J59" i="10"/>
  <c r="L59" i="10"/>
  <c r="N59" i="10"/>
  <c r="J42" i="10"/>
  <c r="G42" i="10"/>
  <c r="D42" i="10"/>
  <c r="L11" i="10"/>
  <c r="N11" i="10"/>
  <c r="L12" i="10"/>
  <c r="N12" i="10"/>
  <c r="L13" i="10"/>
  <c r="N13" i="10"/>
  <c r="L15" i="10"/>
  <c r="N15" i="10"/>
  <c r="L16" i="10"/>
  <c r="N16" i="10"/>
  <c r="L17" i="10"/>
  <c r="N17" i="10"/>
  <c r="L19" i="10"/>
  <c r="N19" i="10"/>
  <c r="L20" i="10"/>
  <c r="N20" i="10"/>
  <c r="L21" i="10"/>
  <c r="N21" i="10"/>
  <c r="N25" i="10"/>
  <c r="N18" i="10"/>
  <c r="F10" i="10"/>
  <c r="C10" i="10"/>
  <c r="D26" i="2" l="1"/>
  <c r="E27" i="2"/>
  <c r="N14" i="10"/>
  <c r="N10" i="10"/>
  <c r="N22" i="10"/>
  <c r="M42" i="10"/>
  <c r="AA9" i="9"/>
  <c r="AA19" i="9"/>
  <c r="N71" i="10"/>
  <c r="H71" i="10"/>
  <c r="J71" i="10"/>
  <c r="F71" i="10"/>
  <c r="L71" i="10"/>
  <c r="AB32" i="9"/>
  <c r="AA32" i="9"/>
  <c r="X32" i="9"/>
  <c r="AF30" i="9"/>
  <c r="W32" i="9"/>
  <c r="AE30" i="9"/>
  <c r="AF29" i="9"/>
  <c r="T32" i="9"/>
  <c r="AE29" i="9"/>
  <c r="S32" i="9"/>
  <c r="AE28" i="9"/>
  <c r="O32" i="9"/>
  <c r="AD9" i="9"/>
  <c r="F27" i="2"/>
  <c r="D12" i="20"/>
  <c r="D9" i="20" s="1"/>
  <c r="F11" i="24"/>
  <c r="F7" i="24"/>
  <c r="F11" i="20"/>
  <c r="F9" i="20" s="1"/>
  <c r="G9" i="20" s="1"/>
  <c r="E9" i="20"/>
  <c r="H9" i="20" s="1"/>
  <c r="H11" i="20"/>
  <c r="G7" i="24"/>
  <c r="G11" i="24"/>
  <c r="L18" i="10"/>
  <c r="L24" i="10"/>
  <c r="N23" i="10"/>
  <c r="L25" i="10"/>
  <c r="L23" i="10"/>
  <c r="N24" i="10"/>
  <c r="G11" i="20" l="1"/>
  <c r="L22" i="10"/>
  <c r="F10" i="3"/>
  <c r="D10" i="3"/>
  <c r="E38" i="23"/>
  <c r="F13" i="3" s="1"/>
  <c r="D38" i="23"/>
  <c r="E13" i="3" s="1"/>
  <c r="H13" i="3" s="1"/>
  <c r="C38" i="23"/>
  <c r="C13" i="3" s="1"/>
  <c r="E35" i="23"/>
  <c r="F12" i="3" s="1"/>
  <c r="D35" i="23"/>
  <c r="E12" i="3" s="1"/>
  <c r="C35" i="23"/>
  <c r="C12" i="3" s="1"/>
  <c r="E32" i="23"/>
  <c r="D11" i="3" s="1"/>
  <c r="D32" i="23"/>
  <c r="E11" i="3" s="1"/>
  <c r="H11" i="3" s="1"/>
  <c r="C32" i="23"/>
  <c r="C11" i="3" s="1"/>
  <c r="E10" i="3"/>
  <c r="H10" i="3" s="1"/>
  <c r="E10" i="23"/>
  <c r="D9" i="3" s="1"/>
  <c r="D10" i="23"/>
  <c r="E9" i="3" s="1"/>
  <c r="H9" i="3" s="1"/>
  <c r="C10" i="23"/>
  <c r="C9" i="3" s="1"/>
  <c r="D7" i="23"/>
  <c r="E8" i="3" s="1"/>
  <c r="H8" i="3" s="1"/>
  <c r="E7" i="23"/>
  <c r="C7" i="23"/>
  <c r="C8" i="3" s="1"/>
  <c r="F8" i="23"/>
  <c r="G8" i="23"/>
  <c r="F9" i="23"/>
  <c r="G9" i="23"/>
  <c r="F11" i="23"/>
  <c r="G11" i="23"/>
  <c r="F13" i="23"/>
  <c r="G13" i="23"/>
  <c r="F15" i="23"/>
  <c r="G15" i="23"/>
  <c r="F16" i="23"/>
  <c r="G16" i="23"/>
  <c r="F33" i="23"/>
  <c r="G33" i="23"/>
  <c r="F34" i="23"/>
  <c r="G34" i="23"/>
  <c r="F36" i="23"/>
  <c r="G36" i="23"/>
  <c r="F37" i="23"/>
  <c r="G37" i="23"/>
  <c r="F39" i="23"/>
  <c r="G39" i="23"/>
  <c r="F40" i="23"/>
  <c r="G40" i="23"/>
  <c r="F11" i="3" l="1"/>
  <c r="G11" i="3" s="1"/>
  <c r="G7" i="23"/>
  <c r="F7" i="23"/>
  <c r="G13" i="3"/>
  <c r="C6" i="23"/>
  <c r="D13" i="3"/>
  <c r="D8" i="3"/>
  <c r="D12" i="3"/>
  <c r="H12" i="3" s="1"/>
  <c r="F8" i="3"/>
  <c r="G8" i="3" s="1"/>
  <c r="E6" i="23"/>
  <c r="D6" i="23"/>
  <c r="G10" i="3"/>
  <c r="E7" i="3"/>
  <c r="H7" i="3" s="1"/>
  <c r="F9" i="3"/>
  <c r="G9" i="3" s="1"/>
  <c r="C7" i="3"/>
  <c r="D7" i="3" l="1"/>
  <c r="F7" i="3"/>
  <c r="G12" i="3"/>
  <c r="G7" i="3"/>
  <c r="D39" i="19"/>
  <c r="D36" i="19" s="1"/>
  <c r="D35" i="19"/>
  <c r="D26" i="19"/>
  <c r="D27" i="19"/>
  <c r="G20" i="19"/>
  <c r="H20" i="19"/>
  <c r="G21" i="19"/>
  <c r="H21" i="19"/>
  <c r="G22" i="19"/>
  <c r="H22" i="19"/>
  <c r="G23" i="19"/>
  <c r="H23" i="19"/>
  <c r="G24" i="19"/>
  <c r="H24" i="19"/>
  <c r="G25" i="19"/>
  <c r="H25" i="19"/>
  <c r="G28" i="19"/>
  <c r="H28" i="19"/>
  <c r="G29" i="19"/>
  <c r="H29" i="19"/>
  <c r="G30" i="19"/>
  <c r="H30" i="19"/>
  <c r="G31" i="19"/>
  <c r="H31" i="19"/>
  <c r="G32" i="19"/>
  <c r="H32" i="19"/>
  <c r="G33" i="19"/>
  <c r="H33" i="19"/>
  <c r="G34" i="19"/>
  <c r="H34" i="19"/>
  <c r="G37" i="19"/>
  <c r="H37" i="19"/>
  <c r="G38" i="19"/>
  <c r="H38" i="19"/>
  <c r="G41" i="19"/>
  <c r="H41" i="19"/>
  <c r="E16" i="19"/>
  <c r="H16" i="19" s="1"/>
  <c r="G11" i="19"/>
  <c r="H11" i="19"/>
  <c r="G12" i="19"/>
  <c r="H12" i="19"/>
  <c r="G13" i="19"/>
  <c r="H13" i="19"/>
  <c r="G14" i="19"/>
  <c r="H14" i="19"/>
  <c r="H10" i="19"/>
  <c r="G10" i="19"/>
  <c r="D9" i="19"/>
  <c r="H9" i="19"/>
  <c r="F9" i="19"/>
  <c r="G9" i="19" s="1"/>
  <c r="D27" i="25"/>
  <c r="E42" i="19" s="1"/>
  <c r="E27" i="25"/>
  <c r="F27" i="25" s="1"/>
  <c r="C27" i="25"/>
  <c r="C42" i="19" s="1"/>
  <c r="C40" i="19" s="1"/>
  <c r="D23" i="25"/>
  <c r="E39" i="19" s="1"/>
  <c r="H39" i="19" s="1"/>
  <c r="E23" i="25"/>
  <c r="C23" i="25"/>
  <c r="C39" i="19" s="1"/>
  <c r="C36" i="19" s="1"/>
  <c r="D19" i="25"/>
  <c r="E35" i="19" s="1"/>
  <c r="E19" i="25"/>
  <c r="C19" i="25"/>
  <c r="C35" i="19" s="1"/>
  <c r="C27" i="19" s="1"/>
  <c r="D15" i="25"/>
  <c r="E26" i="19" s="1"/>
  <c r="E15" i="25"/>
  <c r="C15" i="25"/>
  <c r="C26" i="19" s="1"/>
  <c r="C19" i="19" s="1"/>
  <c r="F16" i="25"/>
  <c r="G16" i="25"/>
  <c r="F17" i="25"/>
  <c r="G17" i="25"/>
  <c r="F18" i="25"/>
  <c r="G18" i="25"/>
  <c r="F19" i="25"/>
  <c r="G19" i="25"/>
  <c r="F35" i="19" s="1"/>
  <c r="F20" i="25"/>
  <c r="G20" i="25"/>
  <c r="F21" i="25"/>
  <c r="G21" i="25"/>
  <c r="F22" i="25"/>
  <c r="G22" i="25"/>
  <c r="F23" i="25"/>
  <c r="G23" i="25"/>
  <c r="F39" i="19" s="1"/>
  <c r="F36" i="19" s="1"/>
  <c r="F24" i="25"/>
  <c r="G24" i="25"/>
  <c r="F25" i="25"/>
  <c r="G25" i="25"/>
  <c r="F26" i="25"/>
  <c r="G26" i="25"/>
  <c r="G27" i="25"/>
  <c r="F42" i="19" s="1"/>
  <c r="F40" i="19" s="1"/>
  <c r="F28" i="25"/>
  <c r="G28" i="25"/>
  <c r="F29" i="25"/>
  <c r="G29" i="25"/>
  <c r="F15" i="25"/>
  <c r="G8" i="25"/>
  <c r="G9" i="25"/>
  <c r="G11" i="25"/>
  <c r="G12" i="25"/>
  <c r="D10" i="25"/>
  <c r="G10" i="25" s="1"/>
  <c r="E10" i="25"/>
  <c r="F16" i="19" s="1"/>
  <c r="C10" i="25"/>
  <c r="C16" i="19" s="1"/>
  <c r="F8" i="25"/>
  <c r="F9" i="25"/>
  <c r="F10" i="25"/>
  <c r="F11" i="25"/>
  <c r="F12" i="25"/>
  <c r="D7" i="25"/>
  <c r="G7" i="25" s="1"/>
  <c r="E7" i="25"/>
  <c r="F15" i="19" s="1"/>
  <c r="C7" i="25"/>
  <c r="C15" i="19" s="1"/>
  <c r="E27" i="19" l="1"/>
  <c r="H27" i="19" s="1"/>
  <c r="H35" i="19"/>
  <c r="E19" i="19"/>
  <c r="H26" i="19"/>
  <c r="E40" i="19"/>
  <c r="H40" i="19" s="1"/>
  <c r="H42" i="19"/>
  <c r="D42" i="19"/>
  <c r="D40" i="19" s="1"/>
  <c r="F7" i="25"/>
  <c r="G15" i="25"/>
  <c r="F26" i="19" s="1"/>
  <c r="E15" i="19"/>
  <c r="H15" i="19" s="1"/>
  <c r="D15" i="19"/>
  <c r="D16" i="19"/>
  <c r="G16" i="19"/>
  <c r="G35" i="19"/>
  <c r="G40" i="19"/>
  <c r="G42" i="19"/>
  <c r="D43" i="19"/>
  <c r="G39" i="19"/>
  <c r="E36" i="19"/>
  <c r="H36" i="19" s="1"/>
  <c r="C43" i="19"/>
  <c r="G27" i="19"/>
  <c r="F15" i="21"/>
  <c r="G15" i="21"/>
  <c r="F16" i="21"/>
  <c r="G16" i="21"/>
  <c r="F21" i="21"/>
  <c r="F23" i="21"/>
  <c r="F26" i="21"/>
  <c r="G26" i="21"/>
  <c r="F27" i="21"/>
  <c r="G27" i="21"/>
  <c r="F29" i="21"/>
  <c r="G29" i="21"/>
  <c r="F30" i="21"/>
  <c r="G30" i="21"/>
  <c r="F32" i="21"/>
  <c r="G32" i="21"/>
  <c r="F34" i="21"/>
  <c r="G34" i="21"/>
  <c r="G36" i="21"/>
  <c r="G37" i="21"/>
  <c r="F39" i="21"/>
  <c r="G39" i="21"/>
  <c r="F40" i="21"/>
  <c r="G40" i="21"/>
  <c r="E15" i="2"/>
  <c r="D25" i="21"/>
  <c r="E25" i="21"/>
  <c r="F53" i="2" s="1"/>
  <c r="F46" i="2" s="1"/>
  <c r="D28" i="21"/>
  <c r="E28" i="21"/>
  <c r="D57" i="2" s="1"/>
  <c r="D54" i="2" s="1"/>
  <c r="D31" i="21"/>
  <c r="D35" i="21"/>
  <c r="D38" i="21"/>
  <c r="E75" i="2" s="1"/>
  <c r="H75" i="2" s="1"/>
  <c r="E38" i="21"/>
  <c r="C38" i="21"/>
  <c r="C75" i="2" s="1"/>
  <c r="C35" i="21"/>
  <c r="C72" i="2" s="1"/>
  <c r="C70" i="2" s="1"/>
  <c r="C31" i="21"/>
  <c r="C64" i="2" s="1"/>
  <c r="C58" i="2" s="1"/>
  <c r="C28" i="21"/>
  <c r="C57" i="2" s="1"/>
  <c r="C54" i="2" s="1"/>
  <c r="C25" i="21"/>
  <c r="C53" i="2" s="1"/>
  <c r="C46" i="2" s="1"/>
  <c r="C89" i="2"/>
  <c r="C90" i="2"/>
  <c r="D90" i="2"/>
  <c r="C91" i="2"/>
  <c r="D91" i="2"/>
  <c r="C92" i="2"/>
  <c r="D92" i="2"/>
  <c r="C93" i="2"/>
  <c r="D93" i="2"/>
  <c r="F89" i="2"/>
  <c r="F90" i="2"/>
  <c r="F91" i="2"/>
  <c r="F92" i="2"/>
  <c r="F93" i="2"/>
  <c r="E93" i="2"/>
  <c r="H93" i="2" s="1"/>
  <c r="E92" i="2"/>
  <c r="G92" i="2" s="1"/>
  <c r="E91" i="2"/>
  <c r="E90" i="2"/>
  <c r="E89" i="2"/>
  <c r="E73" i="2"/>
  <c r="H73" i="2" s="1"/>
  <c r="C73" i="2"/>
  <c r="G18" i="2"/>
  <c r="H18" i="2"/>
  <c r="G19" i="2"/>
  <c r="H19" i="2"/>
  <c r="G20" i="2"/>
  <c r="H20" i="2"/>
  <c r="G21" i="2"/>
  <c r="H21" i="2"/>
  <c r="G22" i="2"/>
  <c r="H22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7" i="2"/>
  <c r="H47" i="2"/>
  <c r="G48" i="2"/>
  <c r="H48" i="2"/>
  <c r="G49" i="2"/>
  <c r="H49" i="2"/>
  <c r="G50" i="2"/>
  <c r="H50" i="2"/>
  <c r="G51" i="2"/>
  <c r="H51" i="2"/>
  <c r="G52" i="2"/>
  <c r="H52" i="2"/>
  <c r="G55" i="2"/>
  <c r="H55" i="2"/>
  <c r="G56" i="2"/>
  <c r="H56" i="2"/>
  <c r="G59" i="2"/>
  <c r="H59" i="2"/>
  <c r="G60" i="2"/>
  <c r="H60" i="2"/>
  <c r="G61" i="2"/>
  <c r="H61" i="2"/>
  <c r="G62" i="2"/>
  <c r="H62" i="2"/>
  <c r="G63" i="2"/>
  <c r="H63" i="2"/>
  <c r="G66" i="2"/>
  <c r="H66" i="2"/>
  <c r="G67" i="2"/>
  <c r="H67" i="2"/>
  <c r="G68" i="2"/>
  <c r="H68" i="2"/>
  <c r="G69" i="2"/>
  <c r="H69" i="2"/>
  <c r="G71" i="2"/>
  <c r="H71" i="2"/>
  <c r="G74" i="2"/>
  <c r="H74" i="2"/>
  <c r="G77" i="2"/>
  <c r="H77" i="2"/>
  <c r="G78" i="2"/>
  <c r="H78" i="2"/>
  <c r="G79" i="2"/>
  <c r="H79" i="2"/>
  <c r="G80" i="2"/>
  <c r="H80" i="2"/>
  <c r="G86" i="2"/>
  <c r="H86" i="2"/>
  <c r="G91" i="2"/>
  <c r="G96" i="2"/>
  <c r="H96" i="2"/>
  <c r="G97" i="2"/>
  <c r="H97" i="2"/>
  <c r="G98" i="2"/>
  <c r="H98" i="2"/>
  <c r="G99" i="2"/>
  <c r="G14" i="2"/>
  <c r="H14" i="2"/>
  <c r="H16" i="2"/>
  <c r="G17" i="2"/>
  <c r="H17" i="2"/>
  <c r="G90" i="2" l="1"/>
  <c r="G15" i="19"/>
  <c r="G26" i="19"/>
  <c r="F19" i="19"/>
  <c r="F43" i="19" s="1"/>
  <c r="G89" i="2"/>
  <c r="F64" i="2"/>
  <c r="F45" i="2"/>
  <c r="H45" i="2" s="1"/>
  <c r="D25" i="2"/>
  <c r="E64" i="2"/>
  <c r="E58" i="2" s="1"/>
  <c r="G6" i="21"/>
  <c r="C45" i="2"/>
  <c r="C25" i="2" s="1"/>
  <c r="G36" i="19"/>
  <c r="E43" i="19"/>
  <c r="D53" i="2"/>
  <c r="D46" i="2" s="1"/>
  <c r="G25" i="21"/>
  <c r="E53" i="2"/>
  <c r="G35" i="21"/>
  <c r="E72" i="2"/>
  <c r="D75" i="2"/>
  <c r="D73" i="2" s="1"/>
  <c r="F75" i="2"/>
  <c r="D72" i="2"/>
  <c r="D70" i="2" s="1"/>
  <c r="D84" i="2" s="1"/>
  <c r="F72" i="2"/>
  <c r="D58" i="2"/>
  <c r="F25" i="2"/>
  <c r="E25" i="2"/>
  <c r="F57" i="2"/>
  <c r="F54" i="2" s="1"/>
  <c r="G28" i="21"/>
  <c r="E57" i="2"/>
  <c r="F38" i="21"/>
  <c r="G38" i="21"/>
  <c r="F35" i="21"/>
  <c r="G31" i="21"/>
  <c r="F31" i="21"/>
  <c r="F28" i="21"/>
  <c r="F25" i="21"/>
  <c r="G20" i="21"/>
  <c r="F20" i="21"/>
  <c r="H91" i="2"/>
  <c r="E24" i="2"/>
  <c r="G93" i="2"/>
  <c r="H90" i="2"/>
  <c r="H92" i="2"/>
  <c r="H15" i="2" l="1"/>
  <c r="G15" i="2"/>
  <c r="D85" i="2"/>
  <c r="D100" i="2" s="1"/>
  <c r="D101" i="2" s="1"/>
  <c r="D65" i="2"/>
  <c r="D88" i="2" s="1"/>
  <c r="D94" i="2" s="1"/>
  <c r="G23" i="2"/>
  <c r="H23" i="2"/>
  <c r="G19" i="19"/>
  <c r="H19" i="19"/>
  <c r="H64" i="2"/>
  <c r="G45" i="2"/>
  <c r="H25" i="2"/>
  <c r="G25" i="2"/>
  <c r="E46" i="2"/>
  <c r="G53" i="2"/>
  <c r="H53" i="2"/>
  <c r="E70" i="2"/>
  <c r="H72" i="2"/>
  <c r="E85" i="2"/>
  <c r="G75" i="2"/>
  <c r="F73" i="2"/>
  <c r="G73" i="2" s="1"/>
  <c r="F70" i="2"/>
  <c r="G72" i="2"/>
  <c r="G64" i="2"/>
  <c r="F58" i="2"/>
  <c r="H58" i="2" s="1"/>
  <c r="G57" i="2"/>
  <c r="E54" i="2"/>
  <c r="H57" i="2"/>
  <c r="C6" i="24"/>
  <c r="D6" i="24"/>
  <c r="E6" i="24"/>
  <c r="F100" i="2" l="1"/>
  <c r="D76" i="2"/>
  <c r="D81" i="2" s="1"/>
  <c r="D17" i="19" s="1"/>
  <c r="G70" i="2"/>
  <c r="F65" i="2"/>
  <c r="H70" i="2"/>
  <c r="G6" i="24"/>
  <c r="H46" i="2"/>
  <c r="G46" i="2"/>
  <c r="F84" i="2"/>
  <c r="G58" i="2"/>
  <c r="F85" i="2"/>
  <c r="G54" i="2"/>
  <c r="H54" i="2"/>
  <c r="E84" i="2"/>
  <c r="E65" i="2"/>
  <c r="F6" i="24"/>
  <c r="F88" i="2" l="1"/>
  <c r="F94" i="2" s="1"/>
  <c r="F76" i="2"/>
  <c r="F81" i="2" s="1"/>
  <c r="H94" i="2"/>
  <c r="H88" i="2"/>
  <c r="D83" i="2"/>
  <c r="D82" i="2"/>
  <c r="H100" i="2"/>
  <c r="G100" i="2"/>
  <c r="F101" i="2"/>
  <c r="F82" i="2"/>
  <c r="E76" i="2"/>
  <c r="E81" i="2" s="1"/>
  <c r="E83" i="2" s="1"/>
  <c r="E88" i="2"/>
  <c r="E94" i="2" s="1"/>
  <c r="F38" i="23"/>
  <c r="G38" i="23"/>
  <c r="G35" i="23"/>
  <c r="G10" i="23"/>
  <c r="F14" i="23"/>
  <c r="G14" i="23"/>
  <c r="G32" i="23"/>
  <c r="F32" i="23"/>
  <c r="F83" i="2" l="1"/>
  <c r="F10" i="23"/>
  <c r="F35" i="23"/>
  <c r="G6" i="23"/>
  <c r="G94" i="2"/>
  <c r="E82" i="2"/>
  <c r="F6" i="23" l="1"/>
  <c r="H82" i="2"/>
  <c r="G82" i="2"/>
  <c r="G83" i="2"/>
  <c r="F6" i="21" l="1"/>
  <c r="C9" i="20" l="1"/>
  <c r="J44" i="9"/>
  <c r="H44" i="9"/>
  <c r="F44" i="9"/>
  <c r="AD32" i="9"/>
  <c r="AC32" i="9"/>
  <c r="C9" i="19"/>
  <c r="C15" i="2"/>
  <c r="C24" i="2" s="1"/>
  <c r="C65" i="2" s="1"/>
  <c r="C88" i="2" s="1"/>
  <c r="C94" i="2" s="1"/>
  <c r="K52" i="10"/>
  <c r="R33" i="9" l="1"/>
  <c r="N33" i="9"/>
  <c r="Z33" i="9"/>
  <c r="V33" i="9"/>
  <c r="Y33" i="9"/>
  <c r="U33" i="9"/>
  <c r="Q33" i="9"/>
  <c r="M33" i="9"/>
  <c r="AF32" i="9"/>
  <c r="AE32" i="9"/>
  <c r="G101" i="2"/>
  <c r="H101" i="2"/>
  <c r="L10" i="10"/>
  <c r="H43" i="19"/>
  <c r="C84" i="2"/>
  <c r="C85" i="2"/>
  <c r="G43" i="19" l="1"/>
  <c r="H84" i="2"/>
  <c r="G84" i="2"/>
  <c r="G24" i="2"/>
  <c r="H24" i="2"/>
  <c r="H85" i="2"/>
  <c r="G85" i="2"/>
  <c r="C76" i="2"/>
  <c r="C81" i="2" l="1"/>
  <c r="C17" i="19" s="1"/>
  <c r="H65" i="2"/>
  <c r="G65" i="2"/>
  <c r="G76" i="2"/>
  <c r="AD33" i="9"/>
  <c r="AC33" i="9"/>
  <c r="C83" i="2" l="1"/>
  <c r="C82" i="2"/>
  <c r="G88" i="2"/>
  <c r="G81" i="2"/>
  <c r="E17" i="19"/>
  <c r="F17" i="19" l="1"/>
</calcChain>
</file>

<file path=xl/sharedStrings.xml><?xml version="1.0" encoding="utf-8"?>
<sst xmlns="http://schemas.openxmlformats.org/spreadsheetml/2006/main" count="649" uniqueCount="357">
  <si>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</si>
  <si>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</si>
  <si>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</si>
  <si>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</si>
  <si>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</si>
  <si>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</si>
  <si>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</si>
  <si>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</si>
  <si>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</si>
  <si>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</si>
  <si>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</si>
  <si>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</si>
  <si>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</si>
  <si>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</si>
  <si>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</si>
  <si>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</si>
  <si>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</si>
  <si>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</si>
  <si>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</si>
  <si>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</si>
  <si>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</si>
  <si>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</si>
  <si>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</si>
  <si>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</si>
  <si>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</si>
  <si>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</si>
  <si>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</si>
  <si>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</si>
  <si>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</si>
  <si>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</si>
  <si>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</si>
  <si>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</si>
  <si>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</si>
  <si>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</si>
  <si>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</si>
  <si>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</si>
  <si>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</si>
  <si>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</si>
  <si>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</si>
  <si>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</si>
  <si>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</si>
  <si>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</si>
  <si>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</si>
  <si>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</si>
  <si>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</si>
  <si>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</si>
  <si>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</si>
  <si>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</si>
  <si>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</si>
  <si>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</si>
  <si>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</si>
  <si>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</si>
  <si>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</si>
  <si>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</si>
  <si>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</si>
  <si>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</si>
  <si>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</si>
  <si>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</si>
  <si>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Дата видачі / погашення (графік)</t>
  </si>
  <si>
    <t>Фінансовий результат до оподаткування</t>
  </si>
  <si>
    <t>І. Формування фінансових результатів</t>
  </si>
  <si>
    <t>у тому числі: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</si>
  <si>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</si>
  <si>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</si>
  <si>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</si>
  <si>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</si>
  <si>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</si>
  <si>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</si>
  <si>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</si>
  <si>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</si>
  <si>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</si>
  <si>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Усього витрат</t>
  </si>
  <si>
    <t>Інформація</t>
  </si>
  <si>
    <t>інші витрати (розшифрувати)</t>
  </si>
  <si>
    <t>Найменування  банку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</si>
  <si>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</si>
  <si>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</si>
  <si>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</si>
  <si>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</si>
  <si>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</si>
  <si>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</si>
  <si>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</si>
  <si>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</si>
  <si>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</si>
  <si>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</si>
  <si>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</si>
  <si>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</si>
  <si>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</si>
  <si>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</si>
  <si>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</si>
  <si>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</si>
  <si>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</si>
  <si>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</si>
  <si>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</si>
  <si>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</si>
  <si>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</si>
  <si>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</si>
  <si>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</si>
  <si>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</si>
  <si>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</si>
  <si>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__________________________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</si>
  <si>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</si>
  <si>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</si>
  <si>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</si>
  <si>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</si>
  <si>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</si>
  <si>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</si>
  <si>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</si>
  <si>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</si>
  <si>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</si>
  <si>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</si>
  <si>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</si>
  <si>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</si>
  <si>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</si>
  <si>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</si>
  <si>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</si>
  <si>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</si>
  <si>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</si>
  <si>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</si>
  <si>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</si>
  <si>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</si>
  <si>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</si>
  <si>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</si>
  <si>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</si>
  <si>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</si>
  <si>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</si>
  <si>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</si>
  <si>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</si>
  <si>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</si>
  <si>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</si>
  <si>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</si>
  <si>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 xml:space="preserve">      Загальна інформація про підприємство (резюме)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</si>
  <si>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</si>
  <si>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</si>
  <si>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</si>
  <si>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</si>
  <si>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Мета використання</t>
  </si>
  <si>
    <t>(    )</t>
  </si>
  <si>
    <t>зміна ціни одиниці  (вартості продукції/     наданих послуг)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</si>
  <si>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</si>
  <si>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</si>
  <si>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</si>
  <si>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</si>
  <si>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</si>
  <si>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</si>
  <si>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</si>
  <si>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</si>
  <si>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</si>
  <si>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</si>
  <si>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</si>
  <si>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</si>
  <si>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</si>
  <si>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</si>
  <si>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</si>
  <si>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</si>
  <si>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</si>
  <si>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</si>
  <si>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</si>
  <si>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</si>
  <si>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</si>
  <si>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</si>
  <si>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</si>
  <si>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Дата
початку
оренди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</si>
  <si>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</si>
  <si>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</si>
  <si>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</si>
  <si>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</si>
  <si>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</si>
  <si>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</si>
  <si>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</si>
  <si>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</si>
  <si>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</si>
  <si>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</si>
  <si>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</si>
  <si>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</si>
  <si>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</si>
  <si>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</si>
  <si>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</si>
  <si>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</si>
  <si>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</si>
  <si>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</si>
  <si>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</si>
  <si>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</si>
  <si>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</si>
  <si>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</si>
  <si>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</si>
  <si>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</si>
  <si>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</si>
  <si>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</si>
  <si>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>Надходження коштів з міського бюджету</t>
  </si>
  <si>
    <t>Направлення коштів на:</t>
  </si>
  <si>
    <t>поповнення обігових коштів (розшифрувати)</t>
  </si>
  <si>
    <t xml:space="preserve">Усього виплат 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</si>
  <si>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</si>
  <si>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</si>
  <si>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</si>
  <si>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</si>
  <si>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</si>
  <si>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</si>
  <si>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</si>
  <si>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</si>
  <si>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Продовження таблиці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</si>
  <si>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</si>
  <si>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</si>
  <si>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</si>
  <si>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</si>
  <si>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1048/1</t>
  </si>
  <si>
    <t xml:space="preserve"> (посада)</t>
  </si>
  <si>
    <t xml:space="preserve"> 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</si>
  <si>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</si>
  <si>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</si>
  <si>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</si>
  <si>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</si>
  <si>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</si>
  <si>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</si>
  <si>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</si>
  <si>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Середньомісячні витрати на оплату праці 
одного працівника (грн), усього,
у тому числі:</t>
  </si>
  <si>
    <t>Найменування видів діяльності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</si>
  <si>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</si>
  <si>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IV. Розподіл коштів, отриманих з  бюджету на поповнення статутного капіталу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</si>
  <si>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</si>
  <si>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</si>
  <si>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</si>
  <si>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</si>
  <si>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</si>
  <si>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</si>
  <si>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</si>
  <si>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</si>
  <si>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</si>
  <si>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</si>
  <si>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</si>
  <si>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</si>
  <si>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</si>
  <si>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</si>
  <si>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</si>
  <si>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</si>
  <si>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</si>
  <si>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</si>
  <si>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</si>
  <si>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</si>
  <si>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</si>
  <si>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</si>
  <si>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Інші  доходи, усього, у тому числі:</t>
  </si>
  <si>
    <t>Інші  операційні доходи, усього, у тому числі:</t>
  </si>
  <si>
    <t xml:space="preserve">Директор </t>
  </si>
  <si>
    <t>Витрати на паливо (опалення)</t>
  </si>
  <si>
    <t xml:space="preserve">придбання та оновлення необоротних активів </t>
  </si>
  <si>
    <t>_________________________</t>
  </si>
  <si>
    <t>Відхилення, (+,-)</t>
  </si>
  <si>
    <t>Інші витрати, усього, в тому числі :</t>
  </si>
  <si>
    <t>інші джерела (розшифрувати)</t>
  </si>
  <si>
    <t>Матеріальні витрати</t>
  </si>
  <si>
    <t>інші податки, збори та платежі (розшифрувати)</t>
  </si>
  <si>
    <t>Інші цілі (розшифрувати)</t>
  </si>
  <si>
    <t>-</t>
  </si>
  <si>
    <t>інші витрати на збут (розшифрувати)</t>
  </si>
  <si>
    <t>Директор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</si>
  <si>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ТГ</t>
  </si>
  <si>
    <t>комунальними підприємствами, що є власністю Вінницької міської об'єднаної територіальної громади до бюджету Вінницької міської ТГ</t>
  </si>
  <si>
    <t>інші  (штрафи, пені, неустойки) (розшифрувати)</t>
  </si>
  <si>
    <t>______________________________</t>
  </si>
  <si>
    <t>Директор КП</t>
  </si>
  <si>
    <t>Виконання,
(%)</t>
  </si>
  <si>
    <t>(тис. грн)</t>
  </si>
  <si>
    <t>тис. грн</t>
  </si>
  <si>
    <t>Поповнення статутного капіталу підприємства</t>
  </si>
  <si>
    <t>Інші джерела (розшифрувати)</t>
  </si>
  <si>
    <t>ПРО ВИКОНАННЯ ПОКАЗНИКІВ ФІНАНСОВОГО ПЛАНУ</t>
  </si>
  <si>
    <t>Заборгованість станом на 01.04.2023 року</t>
  </si>
  <si>
    <t>Заборгованість за кредитами станом на 01.01.2023 року</t>
  </si>
  <si>
    <t>Комунальне підприємство "Центральний міський стадіон"</t>
  </si>
  <si>
    <t>Роман ГОЛОВАЩЕНКО</t>
  </si>
  <si>
    <t>Оренда зали, футбольного поля, бігових доріжок</t>
  </si>
  <si>
    <t>Оренда майна</t>
  </si>
  <si>
    <t>Послуги автостоянки</t>
  </si>
  <si>
    <t>Відшкодування експлуатаційних витрат</t>
  </si>
  <si>
    <t>Відшкодування земельного податку</t>
  </si>
  <si>
    <t>Відшкодування енергоносіїв</t>
  </si>
  <si>
    <t>Оренда приміщень по договорам ВМР</t>
  </si>
  <si>
    <t>водопостачання, водовідведення, скиди стічних вод</t>
  </si>
  <si>
    <t>охорона автостоянки</t>
  </si>
  <si>
    <t>обслуговування реєстратора розрахункових операцій (РРО)</t>
  </si>
  <si>
    <t>вивіз побутових відходів</t>
  </si>
  <si>
    <t>податок на землю</t>
  </si>
  <si>
    <t>екологічний податок</t>
  </si>
  <si>
    <t>повірка, перевірка приладів, обладнання, системи опалення</t>
  </si>
  <si>
    <t>послуги тракторів, техніки, автопослуги</t>
  </si>
  <si>
    <t>гідравлічне випробування системи теплопостачання</t>
  </si>
  <si>
    <t>навчання з охорони праці, електро та пожежної безпеки</t>
  </si>
  <si>
    <t>списання матеріалів, канцелярських товарів</t>
  </si>
  <si>
    <t>банківські послуги</t>
  </si>
  <si>
    <t>послуги по доставці питної води</t>
  </si>
  <si>
    <t>дотація з бюджету ВМТГ для надання фінансової підтримки</t>
  </si>
  <si>
    <t>інші операційні доходи</t>
  </si>
  <si>
    <t>нарахування згідно листків непрацездатності (перші 5-ть днів за рахунок підприємства)</t>
  </si>
  <si>
    <t xml:space="preserve">нарахування єдиного соціального внеску згідно з лиcтками непрацездатності </t>
  </si>
  <si>
    <t>Матеріальна допомога</t>
  </si>
  <si>
    <t>амортизація ОЗ,придбаних за бюджетні кошти</t>
  </si>
  <si>
    <t>ГАЗ 31105 121М</t>
  </si>
  <si>
    <t>Службове використання</t>
  </si>
  <si>
    <t>оцінка майна</t>
  </si>
  <si>
    <t>послуги прибирання приміщень</t>
  </si>
  <si>
    <t>інші витрати</t>
  </si>
  <si>
    <t>інші адмін.послуги</t>
  </si>
  <si>
    <t>Декорація електрична 700 ламп, 28 гілочок</t>
  </si>
  <si>
    <t xml:space="preserve">Мобільний командний шелтер (1,9*1,9*4,0) </t>
  </si>
  <si>
    <t>Громадська вбиральня (передача зг.з ріш. ВМР №568 від 16.03.2023р.)</t>
  </si>
  <si>
    <t>Батут SLIDE BOUNCER</t>
  </si>
  <si>
    <t>Безпровідний WI-FI адаптер TP-LINKTL-WN821N 300Mbps. 802.11g/n.USB</t>
  </si>
  <si>
    <t>Мультіметр-кліщі цифровий 1000А</t>
  </si>
  <si>
    <t>Роутер TL-WR840N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</si>
  <si>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</si>
  <si>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</si>
  <si>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за І півріччя 
2023 року </t>
  </si>
  <si>
    <t>амортизація ОЗ, дооцінених</t>
  </si>
  <si>
    <t>Факт І півріччя 2023 року</t>
  </si>
  <si>
    <t>Оренда земельної ділянки (сервітут)</t>
  </si>
  <si>
    <t>7. Джерела капітальних інвестицій у І півріччі 2023 року</t>
  </si>
  <si>
    <t>Пересувний металевий контейнер спец.призн.б/в</t>
  </si>
  <si>
    <t xml:space="preserve">Факт
за І півріччя 
2023 року </t>
  </si>
  <si>
    <t>Електролобзік EXPERT Tools M1Q-GW11-55. 400Вт</t>
  </si>
  <si>
    <t>Кутова шліфувальна машина S1M-GW20-125.750Вт</t>
  </si>
  <si>
    <t>Лічильник електроенергії 1-фазний</t>
  </si>
  <si>
    <t>Насос заглибний дренажний Powercraft DC 500fn</t>
  </si>
  <si>
    <t>Ролет поліестр 120*250 см персик TU9</t>
  </si>
  <si>
    <t>Система сигналізації</t>
  </si>
  <si>
    <t>Смартфон TECNO POP 2F 1/16 GB 2021</t>
  </si>
  <si>
    <t>Чайник електричний UP! EK1878</t>
  </si>
  <si>
    <t>Банер литий 400*100. УФ-друк</t>
  </si>
  <si>
    <t>Батут дитячий</t>
  </si>
  <si>
    <t>Факт
за І півріччя 2022 року</t>
  </si>
  <si>
    <t xml:space="preserve">за І півріччя
2022 року </t>
  </si>
  <si>
    <t>Звітний період І півріччя 2023 року</t>
  </si>
  <si>
    <t>План
на І півріччя 
2023 року</t>
  </si>
  <si>
    <t>за І півріччя 2023 року</t>
  </si>
  <si>
    <t xml:space="preserve">Факт
за І півріччя 2023 року </t>
  </si>
  <si>
    <t>План
на І півріччя 2023 року</t>
  </si>
  <si>
    <t xml:space="preserve">за І півріччя 
2022 року </t>
  </si>
  <si>
    <t>План І півріччя 2023 року</t>
  </si>
  <si>
    <r>
      <t xml:space="preserve">до звіту про виконання показників фінансового плану за І півріччя 2023 року 
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</si>
  <si>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>Факт
І півріччя 2022 року</t>
  </si>
  <si>
    <t>Факт
І півріччя 2023 року</t>
  </si>
  <si>
    <t>Отримано залучених коштів 
за І півріччя 2023 року</t>
  </si>
  <si>
    <t>Повернено залучених коштів 
за І півріччя 2023 року</t>
  </si>
  <si>
    <t>Заборгованість станом на 01.07.2023 року</t>
  </si>
  <si>
    <t>факт 
І півріччя 2022 року</t>
  </si>
  <si>
    <t>план
І півріччя 2023 року</t>
  </si>
  <si>
    <t>факт
І півріччя 2023 року</t>
  </si>
  <si>
    <t xml:space="preserve">за І півріччя 2022 року </t>
  </si>
  <si>
    <t xml:space="preserve">за І півріччя 2023 року </t>
  </si>
  <si>
    <t>Факт
за І півріччя 
2022 року</t>
  </si>
  <si>
    <t>Легкі електричні ножиці для живоплоту</t>
  </si>
  <si>
    <t>Теплова панель керамічна ТСМ RA750 (692179) (750 Вт з терморегулятором)</t>
  </si>
  <si>
    <t xml:space="preserve">за І півріччя
2023 року </t>
  </si>
  <si>
    <t>Р.О. ГОЛОВАЩЕНКО</t>
  </si>
  <si>
    <t>І півріччя 2023 року</t>
  </si>
  <si>
    <r>
      <t xml:space="preserve">План 
звітного І півріччя </t>
    </r>
    <r>
      <rPr>
        <u/>
        <sz val="16"/>
        <rFont val="Times New Roman"/>
        <family val="1"/>
        <charset val="204"/>
      </rPr>
      <t>2023 року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</si>
</sst>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₴_-;\-* #,##0.00_₴_-;_-* &quot;-&quot;??_₴_-;_-@_-"/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\ _г_р_н_._-;\-* #,##0.00\ _г_р_н_._-;_-* &quot;-&quot;??\ _г_р_н_._-;_-@_-"/>
    <numFmt numFmtId="168" formatCode="0.0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_(* #,##0_);_(* \(#,##0\);_(* &quot;-&quot;??_);_(@_)"/>
    <numFmt numFmtId="177" formatCode="_(* #,##0.0_);_(* \(#,##0.0\);_(* &quot;-&quot;??_);_(@_)"/>
    <numFmt numFmtId="178" formatCode="_(* #,##0.0_);_(* \(#,##0.0\);_(* &quot;-&quot;_);_(@_)"/>
    <numFmt numFmtId="179" formatCode="#,##0.0;\(#,##0.0\);\-"/>
  </numFmts>
  <fonts count="9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i/>
      <sz val="14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Arial Cyr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u/>
      <sz val="16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9"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3" fillId="2" borderId="0" applyNumberFormat="0" applyBorder="0" applyAlignment="0" applyProtection="0"/>
    <xf numFmtId="0" fontId="2" fillId="2" borderId="0" applyNumberFormat="0" applyBorder="0" applyAlignment="0" applyProtection="0"/>
    <xf numFmtId="0" fontId="33" fillId="3" borderId="0" applyNumberFormat="0" applyBorder="0" applyAlignment="0" applyProtection="0"/>
    <xf numFmtId="0" fontId="2" fillId="3" borderId="0" applyNumberFormat="0" applyBorder="0" applyAlignment="0" applyProtection="0"/>
    <xf numFmtId="0" fontId="33" fillId="4" borderId="0" applyNumberFormat="0" applyBorder="0" applyAlignment="0" applyProtection="0"/>
    <xf numFmtId="0" fontId="2" fillId="4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6" borderId="0" applyNumberFormat="0" applyBorder="0" applyAlignment="0" applyProtection="0"/>
    <xf numFmtId="0" fontId="2" fillId="6" borderId="0" applyNumberFormat="0" applyBorder="0" applyAlignment="0" applyProtection="0"/>
    <xf numFmtId="0" fontId="33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9" borderId="0" applyNumberFormat="0" applyBorder="0" applyAlignment="0" applyProtection="0"/>
    <xf numFmtId="0" fontId="2" fillId="9" borderId="0" applyNumberFormat="0" applyBorder="0" applyAlignment="0" applyProtection="0"/>
    <xf numFmtId="0" fontId="33" fillId="10" borderId="0" applyNumberFormat="0" applyBorder="0" applyAlignment="0" applyProtection="0"/>
    <xf numFmtId="0" fontId="2" fillId="10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11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4" fillId="12" borderId="0" applyNumberFormat="0" applyBorder="0" applyAlignment="0" applyProtection="0"/>
    <xf numFmtId="0" fontId="16" fillId="12" borderId="0" applyNumberFormat="0" applyBorder="0" applyAlignment="0" applyProtection="0"/>
    <xf numFmtId="0" fontId="34" fillId="9" borderId="0" applyNumberFormat="0" applyBorder="0" applyAlignment="0" applyProtection="0"/>
    <xf numFmtId="0" fontId="16" fillId="9" borderId="0" applyNumberFormat="0" applyBorder="0" applyAlignment="0" applyProtection="0"/>
    <xf numFmtId="0" fontId="34" fillId="10" borderId="0" applyNumberFormat="0" applyBorder="0" applyAlignment="0" applyProtection="0"/>
    <xf numFmtId="0" fontId="16" fillId="10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27" fillId="3" borderId="0" applyNumberFormat="0" applyBorder="0" applyAlignment="0" applyProtection="0"/>
    <xf numFmtId="0" fontId="19" fillId="20" borderId="1" applyNumberFormat="0" applyAlignment="0" applyProtection="0"/>
    <xf numFmtId="0" fontId="24" fillId="21" borderId="2" applyNumberFormat="0" applyAlignment="0" applyProtection="0"/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167" fontId="13" fillId="0" borderId="0" applyFont="0" applyFill="0" applyBorder="0" applyAlignment="0" applyProtection="0"/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0" fontId="28" fillId="0" borderId="0" applyNumberFormat="0" applyFill="0" applyBorder="0" applyAlignment="0" applyProtection="0"/>
    <xf numFmtId="170" fontId="36" fillId="0" borderId="0" applyAlignment="0">
      <alignment wrapText="1"/>
    </xf>
    <xf numFmtId="0" fontId="31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38" fillId="22" borderId="7">
      <alignment horizontal="left" vertical="center"/>
      <protection locked="0"/>
    </xf>
    <xf numFmtId="49" fontId="38" fillId="22" borderId="7">
      <alignment horizontal="left" vertical="center"/>
    </xf>
    <xf numFmtId="4" fontId="38" fillId="22" borderId="7">
      <alignment horizontal="right" vertical="center"/>
      <protection locked="0"/>
    </xf>
    <xf numFmtId="4" fontId="38" fillId="22" borderId="7">
      <alignment horizontal="right" vertical="center"/>
    </xf>
    <xf numFmtId="4" fontId="39" fillId="22" borderId="7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5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5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" fontId="43" fillId="22" borderId="3">
      <alignment horizontal="right" vertical="center"/>
      <protection locked="0"/>
    </xf>
    <xf numFmtId="4" fontId="43" fillId="22" borderId="3">
      <alignment horizontal="right" vertical="center"/>
    </xf>
    <xf numFmtId="4" fontId="45" fillId="22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" fontId="47" fillId="0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9" fontId="46" fillId="0" borderId="3">
      <alignment horizontal="left" vertical="center"/>
      <protection locked="0"/>
    </xf>
    <xf numFmtId="49" fontId="47" fillId="0" borderId="3">
      <alignment horizontal="left" vertical="center"/>
      <protection locked="0"/>
    </xf>
    <xf numFmtId="4" fontId="46" fillId="0" borderId="3">
      <alignment horizontal="right" vertical="center"/>
      <protection locked="0"/>
    </xf>
    <xf numFmtId="0" fontId="29" fillId="0" borderId="8" applyNumberFormat="0" applyFill="0" applyAlignment="0" applyProtection="0"/>
    <xf numFmtId="0" fontId="26" fillId="23" borderId="0" applyNumberFormat="0" applyBorder="0" applyAlignment="0" applyProtection="0"/>
    <xf numFmtId="0" fontId="13" fillId="0" borderId="0"/>
    <xf numFmtId="0" fontId="13" fillId="0" borderId="0"/>
    <xf numFmtId="0" fontId="3" fillId="24" borderId="9" applyNumberFormat="0" applyFont="0" applyAlignment="0" applyProtection="0"/>
    <xf numFmtId="4" fontId="50" fillId="25" borderId="3">
      <alignment horizontal="right" vertical="center"/>
      <protection locked="0"/>
    </xf>
    <xf numFmtId="4" fontId="50" fillId="26" borderId="3">
      <alignment horizontal="right" vertical="center"/>
      <protection locked="0"/>
    </xf>
    <xf numFmtId="4" fontId="50" fillId="27" borderId="3">
      <alignment horizontal="right" vertical="center"/>
      <protection locked="0"/>
    </xf>
    <xf numFmtId="0" fontId="18" fillId="20" borderId="10" applyNumberFormat="0" applyAlignment="0" applyProtection="0"/>
    <xf numFmtId="49" fontId="35" fillId="0" borderId="3">
      <alignment horizontal="left" vertical="center" wrapText="1"/>
      <protection locked="0"/>
    </xf>
    <xf numFmtId="49" fontId="35" fillId="0" borderId="3">
      <alignment horizontal="left" vertical="center" wrapText="1"/>
      <protection locked="0"/>
    </xf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4" fillId="16" borderId="0" applyNumberFormat="0" applyBorder="0" applyAlignment="0" applyProtection="0"/>
    <xf numFmtId="0" fontId="16" fillId="16" borderId="0" applyNumberFormat="0" applyBorder="0" applyAlignment="0" applyProtection="0"/>
    <xf numFmtId="0" fontId="34" fillId="17" borderId="0" applyNumberFormat="0" applyBorder="0" applyAlignment="0" applyProtection="0"/>
    <xf numFmtId="0" fontId="16" fillId="17" borderId="0" applyNumberFormat="0" applyBorder="0" applyAlignment="0" applyProtection="0"/>
    <xf numFmtId="0" fontId="34" fillId="18" borderId="0" applyNumberFormat="0" applyBorder="0" applyAlignment="0" applyProtection="0"/>
    <xf numFmtId="0" fontId="16" fillId="18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9" borderId="0" applyNumberFormat="0" applyBorder="0" applyAlignment="0" applyProtection="0"/>
    <xf numFmtId="0" fontId="16" fillId="19" borderId="0" applyNumberFormat="0" applyBorder="0" applyAlignment="0" applyProtection="0"/>
    <xf numFmtId="0" fontId="51" fillId="7" borderId="1" applyNumberFormat="0" applyAlignment="0" applyProtection="0"/>
    <xf numFmtId="0" fontId="17" fillId="7" borderId="1" applyNumberFormat="0" applyAlignment="0" applyProtection="0"/>
    <xf numFmtId="9" fontId="3" fillId="0" borderId="0" applyFont="0" applyFill="0" applyBorder="0" applyAlignment="0" applyProtection="0"/>
    <xf numFmtId="0" fontId="52" fillId="20" borderId="10" applyNumberFormat="0" applyAlignment="0" applyProtection="0"/>
    <xf numFmtId="0" fontId="18" fillId="20" borderId="10" applyNumberFormat="0" applyAlignment="0" applyProtection="0"/>
    <xf numFmtId="0" fontId="53" fillId="20" borderId="1" applyNumberFormat="0" applyAlignment="0" applyProtection="0"/>
    <xf numFmtId="0" fontId="19" fillId="20" borderId="1" applyNumberFormat="0" applyAlignment="0" applyProtection="0"/>
    <xf numFmtId="171" fontId="13" fillId="0" borderId="0" applyFont="0" applyFill="0" applyBorder="0" applyAlignment="0" applyProtection="0"/>
    <xf numFmtId="0" fontId="54" fillId="0" borderId="4" applyNumberFormat="0" applyFill="0" applyAlignment="0" applyProtection="0"/>
    <xf numFmtId="0" fontId="20" fillId="0" borderId="4" applyNumberFormat="0" applyFill="0" applyAlignment="0" applyProtection="0"/>
    <xf numFmtId="0" fontId="55" fillId="0" borderId="5" applyNumberFormat="0" applyFill="0" applyAlignment="0" applyProtection="0"/>
    <xf numFmtId="0" fontId="21" fillId="0" borderId="5" applyNumberFormat="0" applyFill="0" applyAlignment="0" applyProtection="0"/>
    <xf numFmtId="0" fontId="56" fillId="0" borderId="6" applyNumberFormat="0" applyFill="0" applyAlignment="0" applyProtection="0"/>
    <xf numFmtId="0" fontId="2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7" fillId="0" borderId="11" applyNumberFormat="0" applyFill="0" applyAlignment="0" applyProtection="0"/>
    <xf numFmtId="0" fontId="23" fillId="0" borderId="11" applyNumberFormat="0" applyFill="0" applyAlignment="0" applyProtection="0"/>
    <xf numFmtId="0" fontId="58" fillId="21" borderId="2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26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" fillId="0" borderId="0"/>
    <xf numFmtId="0" fontId="71" fillId="0" borderId="0"/>
    <xf numFmtId="0" fontId="13" fillId="0" borderId="0"/>
    <xf numFmtId="0" fontId="3" fillId="0" borderId="0"/>
    <xf numFmtId="0" fontId="13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0" fillId="3" borderId="0" applyNumberFormat="0" applyBorder="0" applyAlignment="0" applyProtection="0"/>
    <xf numFmtId="0" fontId="27" fillId="3" borderId="0" applyNumberFormat="0" applyBorder="0" applyAlignment="0" applyProtection="0"/>
    <xf numFmtId="0" fontId="6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2" fillId="24" borderId="9" applyNumberFormat="0" applyFont="0" applyAlignment="0" applyProtection="0"/>
    <xf numFmtId="0" fontId="13" fillId="24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3" fillId="0" borderId="8" applyNumberFormat="0" applyFill="0" applyAlignment="0" applyProtection="0"/>
    <xf numFmtId="0" fontId="29" fillId="0" borderId="8" applyNumberFormat="0" applyFill="0" applyAlignment="0" applyProtection="0"/>
    <xf numFmtId="0" fontId="3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2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7" fillId="4" borderId="0" applyNumberFormat="0" applyBorder="0" applyAlignment="0" applyProtection="0"/>
    <xf numFmtId="0" fontId="31" fillId="4" borderId="0" applyNumberFormat="0" applyBorder="0" applyAlignment="0" applyProtection="0"/>
    <xf numFmtId="175" fontId="68" fillId="22" borderId="12" applyFill="0" applyBorder="0">
      <alignment horizontal="center" vertical="center" wrapText="1"/>
      <protection locked="0"/>
    </xf>
    <xf numFmtId="170" fontId="69" fillId="0" borderId="0">
      <alignment wrapText="1"/>
    </xf>
    <xf numFmtId="170" fontId="36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</cellStyleXfs>
  <cellXfs count="544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left" vertical="center" wrapText="1"/>
    </xf>
    <xf numFmtId="0" fontId="6" fillId="28" borderId="0" xfId="0" applyFont="1" applyFill="1" applyBorder="1" applyAlignment="1">
      <alignment horizontal="center" vertical="center"/>
    </xf>
    <xf numFmtId="0" fontId="6" fillId="28" borderId="0" xfId="0" quotePrefix="1" applyFont="1" applyFill="1" applyBorder="1" applyAlignment="1">
      <alignment horizontal="center" vertical="center"/>
    </xf>
    <xf numFmtId="0" fontId="6" fillId="28" borderId="0" xfId="0" applyFont="1" applyFill="1" applyAlignment="1">
      <alignment vertical="center"/>
    </xf>
    <xf numFmtId="0" fontId="6" fillId="28" borderId="3" xfId="245" applyFont="1" applyFill="1" applyBorder="1" applyAlignment="1">
      <alignment horizontal="left" vertical="center" wrapText="1"/>
    </xf>
    <xf numFmtId="0" fontId="5" fillId="28" borderId="3" xfId="245" applyFont="1" applyFill="1" applyBorder="1" applyAlignment="1">
      <alignment horizontal="center" vertical="center"/>
    </xf>
    <xf numFmtId="0" fontId="6" fillId="28" borderId="0" xfId="245" applyFont="1" applyFill="1" applyBorder="1" applyAlignment="1">
      <alignment horizontal="left" vertical="center" wrapText="1"/>
    </xf>
    <xf numFmtId="0" fontId="6" fillId="28" borderId="0" xfId="245" applyFont="1" applyFill="1" applyBorder="1" applyAlignment="1">
      <alignment horizontal="center" vertical="center"/>
    </xf>
    <xf numFmtId="0" fontId="6" fillId="28" borderId="0" xfId="245" applyFont="1" applyFill="1" applyBorder="1" applyAlignment="1">
      <alignment vertical="center" wrapText="1"/>
    </xf>
    <xf numFmtId="0" fontId="10" fillId="28" borderId="0" xfId="0" applyFont="1" applyFill="1" applyAlignment="1">
      <alignment vertical="center"/>
    </xf>
    <xf numFmtId="0" fontId="8" fillId="28" borderId="0" xfId="0" applyFont="1" applyFill="1" applyAlignment="1">
      <alignment horizontal="center" vertical="center"/>
    </xf>
    <xf numFmtId="0" fontId="6" fillId="28" borderId="19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right" vertical="center"/>
    </xf>
    <xf numFmtId="1" fontId="6" fillId="28" borderId="0" xfId="0" applyNumberFormat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8" borderId="0" xfId="0" applyFont="1" applyFill="1" applyBorder="1" applyAlignment="1">
      <alignment horizontal="right" vertical="center"/>
    </xf>
    <xf numFmtId="0" fontId="6" fillId="28" borderId="0" xfId="0" applyFont="1" applyFill="1" applyAlignment="1">
      <alignment horizontal="right" vertical="center"/>
    </xf>
    <xf numFmtId="0" fontId="9" fillId="28" borderId="0" xfId="0" applyFont="1" applyFill="1" applyBorder="1" applyAlignment="1">
      <alignment vertical="center"/>
    </xf>
    <xf numFmtId="169" fontId="6" fillId="28" borderId="0" xfId="0" applyNumberFormat="1" applyFont="1" applyFill="1" applyAlignment="1">
      <alignment vertical="center"/>
    </xf>
    <xf numFmtId="0" fontId="7" fillId="28" borderId="0" xfId="0" applyFont="1" applyFill="1" applyAlignment="1">
      <alignment vertical="center"/>
    </xf>
    <xf numFmtId="0" fontId="0" fillId="28" borderId="0" xfId="0" applyFill="1"/>
    <xf numFmtId="0" fontId="5" fillId="0" borderId="0" xfId="0" applyFont="1" applyFill="1" applyBorder="1" applyAlignment="1">
      <alignment vertical="center"/>
    </xf>
    <xf numFmtId="0" fontId="5" fillId="28" borderId="3" xfId="245" applyFont="1" applyFill="1" applyBorder="1" applyAlignment="1">
      <alignment horizontal="left" vertical="center" wrapText="1"/>
    </xf>
    <xf numFmtId="0" fontId="6" fillId="28" borderId="3" xfId="0" applyFont="1" applyFill="1" applyBorder="1" applyAlignment="1">
      <alignment horizontal="center" vertical="center"/>
    </xf>
    <xf numFmtId="0" fontId="6" fillId="28" borderId="3" xfId="0" applyFont="1" applyFill="1" applyBorder="1" applyAlignment="1">
      <alignment horizontal="left" vertical="center" wrapText="1"/>
    </xf>
    <xf numFmtId="0" fontId="5" fillId="28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6" fillId="28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/>
    </xf>
    <xf numFmtId="0" fontId="73" fillId="28" borderId="3" xfId="0" applyFont="1" applyFill="1" applyBorder="1" applyAlignment="1">
      <alignment horizontal="left" vertical="center" wrapText="1"/>
    </xf>
    <xf numFmtId="0" fontId="77" fillId="28" borderId="3" xfId="0" applyFont="1" applyFill="1" applyBorder="1" applyAlignment="1">
      <alignment horizontal="left" vertical="center" wrapText="1"/>
    </xf>
    <xf numFmtId="0" fontId="73" fillId="28" borderId="0" xfId="0" applyFont="1" applyFill="1" applyBorder="1" applyAlignment="1">
      <alignment horizontal="left" vertical="center" wrapText="1"/>
    </xf>
    <xf numFmtId="0" fontId="73" fillId="28" borderId="0" xfId="0" quotePrefix="1" applyFont="1" applyFill="1" applyBorder="1" applyAlignment="1">
      <alignment horizontal="center"/>
    </xf>
    <xf numFmtId="0" fontId="77" fillId="28" borderId="0" xfId="0" applyFont="1" applyFill="1" applyBorder="1" applyAlignment="1">
      <alignment vertical="center"/>
    </xf>
    <xf numFmtId="0" fontId="77" fillId="28" borderId="0" xfId="0" applyFont="1" applyFill="1" applyAlignment="1">
      <alignment vertical="center"/>
    </xf>
    <xf numFmtId="0" fontId="77" fillId="28" borderId="3" xfId="0" applyNumberFormat="1" applyFont="1" applyFill="1" applyBorder="1" applyAlignment="1">
      <alignment horizontal="center" vertical="center"/>
    </xf>
    <xf numFmtId="0" fontId="77" fillId="28" borderId="0" xfId="0" applyFont="1" applyFill="1" applyAlignment="1">
      <alignment horizontal="center" vertical="center"/>
    </xf>
    <xf numFmtId="0" fontId="73" fillId="28" borderId="3" xfId="0" quotePrefix="1" applyNumberFormat="1" applyFont="1" applyFill="1" applyBorder="1" applyAlignment="1">
      <alignment horizontal="center" vertical="center"/>
    </xf>
    <xf numFmtId="0" fontId="77" fillId="28" borderId="0" xfId="0" applyFont="1" applyFill="1" applyBorder="1" applyAlignment="1">
      <alignment horizontal="left" vertical="center" wrapText="1"/>
    </xf>
    <xf numFmtId="3" fontId="77" fillId="28" borderId="0" xfId="0" applyNumberFormat="1" applyFont="1" applyFill="1" applyBorder="1" applyAlignment="1">
      <alignment horizontal="center" vertical="center" wrapText="1"/>
    </xf>
    <xf numFmtId="0" fontId="77" fillId="28" borderId="0" xfId="0" applyFont="1" applyFill="1" applyBorder="1" applyAlignment="1">
      <alignment horizontal="left" vertical="center" wrapText="1" shrinkToFit="1"/>
    </xf>
    <xf numFmtId="0" fontId="75" fillId="28" borderId="0" xfId="0" applyFont="1" applyFill="1" applyBorder="1" applyAlignment="1">
      <alignment horizontal="left" vertical="center" wrapText="1"/>
    </xf>
    <xf numFmtId="177" fontId="73" fillId="28" borderId="3" xfId="0" applyNumberFormat="1" applyFont="1" applyFill="1" applyBorder="1" applyAlignment="1">
      <alignment horizontal="center" vertical="center" wrapText="1"/>
    </xf>
    <xf numFmtId="0" fontId="73" fillId="28" borderId="3" xfId="0" applyFont="1" applyFill="1" applyBorder="1" applyAlignment="1">
      <alignment horizontal="left" vertical="center"/>
    </xf>
    <xf numFmtId="0" fontId="74" fillId="28" borderId="0" xfId="0" applyFont="1" applyFill="1" applyBorder="1" applyAlignment="1">
      <alignment horizontal="left" vertical="center"/>
    </xf>
    <xf numFmtId="0" fontId="73" fillId="28" borderId="0" xfId="0" applyFont="1" applyFill="1" applyBorder="1" applyAlignment="1">
      <alignment horizontal="right" vertical="center"/>
    </xf>
    <xf numFmtId="0" fontId="75" fillId="28" borderId="0" xfId="0" applyNumberFormat="1" applyFont="1" applyFill="1" applyBorder="1" applyAlignment="1">
      <alignment horizontal="center" vertical="center"/>
    </xf>
    <xf numFmtId="172" fontId="75" fillId="28" borderId="0" xfId="0" applyNumberFormat="1" applyFont="1" applyFill="1" applyBorder="1" applyAlignment="1">
      <alignment horizontal="center" vertical="center" wrapText="1"/>
    </xf>
    <xf numFmtId="168" fontId="75" fillId="28" borderId="0" xfId="206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 wrapText="1"/>
    </xf>
    <xf numFmtId="0" fontId="6" fillId="22" borderId="0" xfId="0" applyFont="1" applyFill="1" applyBorder="1" applyAlignment="1">
      <alignment horizontal="left" vertical="center" wrapText="1"/>
    </xf>
    <xf numFmtId="0" fontId="6" fillId="22" borderId="0" xfId="0" applyFont="1" applyFill="1" applyBorder="1" applyAlignment="1">
      <alignment horizontal="center" vertical="center"/>
    </xf>
    <xf numFmtId="169" fontId="6" fillId="22" borderId="0" xfId="0" applyNumberFormat="1" applyFont="1" applyFill="1" applyBorder="1" applyAlignment="1">
      <alignment horizontal="center" vertical="center" wrapText="1"/>
    </xf>
    <xf numFmtId="169" fontId="6" fillId="22" borderId="0" xfId="0" applyNumberFormat="1" applyFont="1" applyFill="1" applyBorder="1" applyAlignment="1">
      <alignment horizontal="right" vertical="center" wrapText="1"/>
    </xf>
    <xf numFmtId="169" fontId="6" fillId="0" borderId="0" xfId="0" applyNumberFormat="1" applyFont="1" applyFill="1" applyBorder="1" applyAlignment="1">
      <alignment horizontal="center" vertical="center" wrapText="1"/>
    </xf>
    <xf numFmtId="169" fontId="6" fillId="0" borderId="0" xfId="0" applyNumberFormat="1" applyFont="1" applyFill="1" applyBorder="1" applyAlignment="1">
      <alignment horizontal="right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69" fontId="6" fillId="28" borderId="0" xfId="0" applyNumberFormat="1" applyFont="1" applyFill="1" applyBorder="1" applyAlignment="1">
      <alignment vertical="center" wrapText="1"/>
    </xf>
    <xf numFmtId="0" fontId="77" fillId="28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7" fontId="86" fillId="28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left" vertical="center"/>
    </xf>
    <xf numFmtId="0" fontId="10" fillId="22" borderId="3" xfId="0" applyFont="1" applyFill="1" applyBorder="1" applyAlignment="1">
      <alignment horizontal="center" vertical="center" wrapText="1"/>
    </xf>
    <xf numFmtId="177" fontId="10" fillId="28" borderId="3" xfId="0" applyNumberFormat="1" applyFont="1" applyFill="1" applyBorder="1" applyAlignment="1">
      <alignment horizontal="center" vertical="center" wrapText="1"/>
    </xf>
    <xf numFmtId="0" fontId="86" fillId="22" borderId="3" xfId="0" quotePrefix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86" fillId="28" borderId="3" xfId="0" applyFont="1" applyFill="1" applyBorder="1" applyAlignment="1">
      <alignment horizontal="left" vertical="center"/>
    </xf>
    <xf numFmtId="0" fontId="10" fillId="22" borderId="3" xfId="0" quotePrefix="1" applyFont="1" applyFill="1" applyBorder="1" applyAlignment="1">
      <alignment horizontal="center" vertical="center"/>
    </xf>
    <xf numFmtId="0" fontId="83" fillId="0" borderId="3" xfId="0" applyFont="1" applyBorder="1" applyAlignment="1">
      <alignment horizontal="left" vertical="center" wrapText="1"/>
    </xf>
    <xf numFmtId="0" fontId="10" fillId="28" borderId="3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83" fillId="0" borderId="3" xfId="0" applyFont="1" applyBorder="1" applyAlignment="1">
      <alignment horizontal="left" vertical="center"/>
    </xf>
    <xf numFmtId="178" fontId="5" fillId="28" borderId="3" xfId="0" applyNumberFormat="1" applyFont="1" applyFill="1" applyBorder="1" applyAlignment="1">
      <alignment horizontal="center" vertical="center" wrapText="1"/>
    </xf>
    <xf numFmtId="0" fontId="83" fillId="28" borderId="3" xfId="0" applyFont="1" applyFill="1" applyBorder="1" applyAlignment="1">
      <alignment horizontal="left" vertical="center" wrapText="1"/>
    </xf>
    <xf numFmtId="0" fontId="10" fillId="22" borderId="3" xfId="0" applyFont="1" applyFill="1" applyBorder="1" applyAlignment="1">
      <alignment horizontal="center" vertical="center"/>
    </xf>
    <xf numFmtId="0" fontId="10" fillId="28" borderId="3" xfId="0" applyFont="1" applyFill="1" applyBorder="1" applyAlignment="1">
      <alignment horizontal="left" vertical="center" wrapText="1"/>
    </xf>
    <xf numFmtId="0" fontId="5" fillId="28" borderId="3" xfId="0" applyFont="1" applyFill="1" applyBorder="1" applyAlignment="1">
      <alignment horizontal="left" vertical="center" wrapText="1"/>
    </xf>
    <xf numFmtId="0" fontId="6" fillId="28" borderId="3" xfId="0" quotePrefix="1" applyNumberFormat="1" applyFont="1" applyFill="1" applyBorder="1" applyAlignment="1">
      <alignment horizontal="center" vertical="center"/>
    </xf>
    <xf numFmtId="0" fontId="6" fillId="28" borderId="3" xfId="0" applyNumberFormat="1" applyFont="1" applyFill="1" applyBorder="1" applyAlignment="1">
      <alignment horizontal="center" vertical="center"/>
    </xf>
    <xf numFmtId="172" fontId="86" fillId="28" borderId="3" xfId="0" applyNumberFormat="1" applyFont="1" applyFill="1" applyBorder="1" applyAlignment="1">
      <alignment horizontal="center" vertical="center" wrapText="1"/>
    </xf>
    <xf numFmtId="172" fontId="10" fillId="28" borderId="3" xfId="0" applyNumberFormat="1" applyFont="1" applyFill="1" applyBorder="1" applyAlignment="1">
      <alignment horizontal="center" vertical="center" wrapText="1"/>
    </xf>
    <xf numFmtId="178" fontId="88" fillId="28" borderId="3" xfId="0" applyNumberFormat="1" applyFont="1" applyFill="1" applyBorder="1" applyAlignment="1">
      <alignment horizontal="center" vertical="center" wrapText="1"/>
    </xf>
    <xf numFmtId="178" fontId="72" fillId="28" borderId="3" xfId="0" applyNumberFormat="1" applyFont="1" applyFill="1" applyBorder="1" applyAlignment="1">
      <alignment horizontal="center" vertical="center" wrapText="1"/>
    </xf>
    <xf numFmtId="177" fontId="89" fillId="28" borderId="3" xfId="0" applyNumberFormat="1" applyFont="1" applyFill="1" applyBorder="1" applyAlignment="1">
      <alignment horizontal="center" vertical="center" wrapText="1"/>
    </xf>
    <xf numFmtId="177" fontId="88" fillId="28" borderId="3" xfId="0" applyNumberFormat="1" applyFont="1" applyFill="1" applyBorder="1" applyAlignment="1">
      <alignment horizontal="center" vertical="center" wrapText="1"/>
    </xf>
    <xf numFmtId="0" fontId="86" fillId="28" borderId="3" xfId="0" quotePrefix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0" fontId="6" fillId="28" borderId="0" xfId="0" applyFont="1" applyFill="1" applyBorder="1" applyAlignment="1">
      <alignment horizontal="center" vertical="center" wrapText="1"/>
    </xf>
    <xf numFmtId="0" fontId="10" fillId="28" borderId="3" xfId="0" applyFont="1" applyFill="1" applyBorder="1" applyAlignment="1">
      <alignment horizontal="center" vertical="center" wrapText="1"/>
    </xf>
    <xf numFmtId="0" fontId="86" fillId="28" borderId="3" xfId="0" applyFont="1" applyFill="1" applyBorder="1" applyAlignment="1">
      <alignment horizontal="center" vertical="center" wrapText="1"/>
    </xf>
    <xf numFmtId="0" fontId="83" fillId="28" borderId="3" xfId="0" quotePrefix="1" applyFont="1" applyFill="1" applyBorder="1" applyAlignment="1">
      <alignment horizontal="center" vertical="center"/>
    </xf>
    <xf numFmtId="0" fontId="10" fillId="28" borderId="3" xfId="0" quotePrefix="1" applyFont="1" applyFill="1" applyBorder="1" applyAlignment="1">
      <alignment horizontal="center" vertical="center"/>
    </xf>
    <xf numFmtId="0" fontId="6" fillId="28" borderId="14" xfId="0" applyFont="1" applyFill="1" applyBorder="1" applyAlignment="1">
      <alignment horizontal="center" vertical="center"/>
    </xf>
    <xf numFmtId="0" fontId="6" fillId="28" borderId="14" xfId="0" applyFont="1" applyFill="1" applyBorder="1" applyAlignment="1">
      <alignment horizontal="center" vertical="center" wrapText="1"/>
    </xf>
    <xf numFmtId="0" fontId="6" fillId="28" borderId="14" xfId="0" applyFont="1" applyFill="1" applyBorder="1" applyAlignment="1">
      <alignment horizontal="center" vertical="center" wrapText="1" shrinkToFit="1"/>
    </xf>
    <xf numFmtId="0" fontId="86" fillId="28" borderId="3" xfId="0" applyFont="1" applyFill="1" applyBorder="1" applyAlignment="1">
      <alignment horizontal="left" vertical="center" wrapText="1"/>
    </xf>
    <xf numFmtId="169" fontId="6" fillId="28" borderId="0" xfId="0" applyNumberFormat="1" applyFont="1" applyFill="1" applyBorder="1" applyAlignment="1">
      <alignment horizontal="right" vertical="center" wrapText="1"/>
    </xf>
    <xf numFmtId="0" fontId="5" fillId="28" borderId="0" xfId="0" applyFont="1" applyFill="1" applyBorder="1" applyAlignment="1">
      <alignment horizontal="center" vertical="center" wrapText="1"/>
    </xf>
    <xf numFmtId="169" fontId="6" fillId="28" borderId="0" xfId="0" applyNumberFormat="1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center" vertical="center"/>
    </xf>
    <xf numFmtId="0" fontId="6" fillId="28" borderId="0" xfId="0" applyFont="1" applyFill="1" applyBorder="1" applyAlignment="1">
      <alignment vertical="center"/>
    </xf>
    <xf numFmtId="0" fontId="77" fillId="28" borderId="3" xfId="0" applyFont="1" applyFill="1" applyBorder="1" applyAlignment="1">
      <alignment horizontal="center" vertical="center"/>
    </xf>
    <xf numFmtId="0" fontId="6" fillId="28" borderId="3" xfId="0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center" vertical="center" wrapText="1"/>
    </xf>
    <xf numFmtId="0" fontId="77" fillId="28" borderId="14" xfId="0" applyFont="1" applyFill="1" applyBorder="1" applyAlignment="1">
      <alignment horizontal="center" vertical="center" wrapText="1"/>
    </xf>
    <xf numFmtId="172" fontId="83" fillId="28" borderId="3" xfId="0" applyNumberFormat="1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vertical="center"/>
    </xf>
    <xf numFmtId="0" fontId="6" fillId="28" borderId="0" xfId="0" applyFont="1" applyFill="1" applyAlignment="1">
      <alignment horizontal="center" vertical="center"/>
    </xf>
    <xf numFmtId="0" fontId="77" fillId="28" borderId="3" xfId="0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horizontal="center" vertical="center" wrapText="1"/>
    </xf>
    <xf numFmtId="169" fontId="6" fillId="28" borderId="0" xfId="0" applyNumberFormat="1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center" vertical="center"/>
    </xf>
    <xf numFmtId="169" fontId="77" fillId="28" borderId="0" xfId="0" applyNumberFormat="1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176" fontId="73" fillId="28" borderId="3" xfId="0" applyNumberFormat="1" applyFont="1" applyFill="1" applyBorder="1" applyAlignment="1">
      <alignment horizontal="center" vertical="center" wrapText="1"/>
    </xf>
    <xf numFmtId="0" fontId="6" fillId="28" borderId="3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vertical="center" wrapText="1"/>
    </xf>
    <xf numFmtId="0" fontId="6" fillId="28" borderId="0" xfId="0" applyFont="1" applyFill="1" applyBorder="1" applyAlignment="1"/>
    <xf numFmtId="0" fontId="6" fillId="28" borderId="0" xfId="0" applyFont="1" applyFill="1" applyBorder="1" applyAlignment="1">
      <alignment horizontal="center" vertical="top"/>
    </xf>
    <xf numFmtId="0" fontId="6" fillId="28" borderId="0" xfId="0" applyFont="1" applyFill="1" applyBorder="1" applyAlignment="1">
      <alignment vertical="top"/>
    </xf>
    <xf numFmtId="0" fontId="6" fillId="28" borderId="0" xfId="0" applyFont="1" applyFill="1" applyBorder="1" applyAlignment="1">
      <alignment horizontal="center" vertical="top"/>
    </xf>
    <xf numFmtId="0" fontId="6" fillId="28" borderId="0" xfId="0" applyFont="1" applyFill="1" applyAlignment="1">
      <alignment vertical="top"/>
    </xf>
    <xf numFmtId="0" fontId="78" fillId="28" borderId="0" xfId="0" applyFont="1" applyFill="1" applyBorder="1" applyAlignment="1">
      <alignment horizontal="center" wrapText="1"/>
    </xf>
    <xf numFmtId="0" fontId="77" fillId="28" borderId="0" xfId="0" quotePrefix="1" applyFont="1" applyFill="1" applyBorder="1" applyAlignment="1">
      <alignment horizontal="center"/>
    </xf>
    <xf numFmtId="169" fontId="77" fillId="28" borderId="0" xfId="0" quotePrefix="1" applyNumberFormat="1" applyFont="1" applyFill="1" applyBorder="1" applyAlignment="1">
      <alignment wrapText="1"/>
    </xf>
    <xf numFmtId="0" fontId="77" fillId="28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Alignment="1">
      <alignment vertical="top"/>
    </xf>
    <xf numFmtId="0" fontId="12" fillId="28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91" fillId="28" borderId="0" xfId="0" applyFont="1" applyFill="1" applyBorder="1" applyAlignment="1">
      <alignment horizontal="center" wrapText="1"/>
    </xf>
    <xf numFmtId="0" fontId="10" fillId="28" borderId="0" xfId="0" quotePrefix="1" applyFont="1" applyFill="1" applyBorder="1" applyAlignment="1">
      <alignment horizontal="center"/>
    </xf>
    <xf numFmtId="169" fontId="10" fillId="28" borderId="0" xfId="0" applyNumberFormat="1" applyFont="1" applyFill="1" applyBorder="1" applyAlignment="1">
      <alignment wrapText="1"/>
    </xf>
    <xf numFmtId="0" fontId="10" fillId="28" borderId="0" xfId="0" applyFont="1" applyFill="1" applyBorder="1" applyAlignment="1"/>
    <xf numFmtId="0" fontId="10" fillId="0" borderId="0" xfId="0" applyFont="1" applyFill="1" applyBorder="1" applyAlignment="1"/>
    <xf numFmtId="0" fontId="12" fillId="28" borderId="0" xfId="0" applyFont="1" applyFill="1" applyBorder="1" applyAlignment="1">
      <alignment horizontal="center" vertical="center"/>
    </xf>
    <xf numFmtId="0" fontId="12" fillId="28" borderId="0" xfId="0" applyFont="1" applyFill="1" applyAlignment="1">
      <alignment vertical="center"/>
    </xf>
    <xf numFmtId="0" fontId="6" fillId="28" borderId="0" xfId="245" applyFont="1" applyFill="1" applyBorder="1" applyAlignment="1">
      <alignment vertical="center"/>
    </xf>
    <xf numFmtId="0" fontId="5" fillId="28" borderId="0" xfId="245" applyFont="1" applyFill="1" applyBorder="1" applyAlignment="1">
      <alignment horizontal="right" vertical="center"/>
    </xf>
    <xf numFmtId="0" fontId="5" fillId="28" borderId="0" xfId="245" applyFont="1" applyFill="1" applyBorder="1" applyAlignment="1">
      <alignment vertical="center"/>
    </xf>
    <xf numFmtId="0" fontId="76" fillId="28" borderId="0" xfId="0" applyFont="1" applyFill="1" applyBorder="1" applyAlignment="1">
      <alignment horizontal="center" wrapText="1"/>
    </xf>
    <xf numFmtId="0" fontId="6" fillId="28" borderId="0" xfId="0" quotePrefix="1" applyFont="1" applyFill="1" applyBorder="1" applyAlignment="1">
      <alignment horizontal="center"/>
    </xf>
    <xf numFmtId="0" fontId="10" fillId="28" borderId="0" xfId="0" applyFont="1" applyFill="1" applyBorder="1" applyAlignment="1">
      <alignment vertical="top"/>
    </xf>
    <xf numFmtId="0" fontId="10" fillId="28" borderId="0" xfId="0" applyFont="1" applyFill="1" applyAlignment="1">
      <alignment vertical="top"/>
    </xf>
    <xf numFmtId="0" fontId="73" fillId="28" borderId="0" xfId="0" applyFont="1" applyFill="1" applyAlignment="1">
      <alignment horizontal="right" vertical="center"/>
    </xf>
    <xf numFmtId="169" fontId="6" fillId="28" borderId="0" xfId="0" applyNumberFormat="1" applyFont="1" applyFill="1" applyBorder="1" applyAlignment="1">
      <alignment wrapText="1"/>
    </xf>
    <xf numFmtId="0" fontId="10" fillId="28" borderId="0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center" wrapText="1"/>
    </xf>
    <xf numFmtId="0" fontId="10" fillId="28" borderId="0" xfId="0" applyFont="1" applyFill="1" applyBorder="1" applyAlignment="1">
      <alignment horizontal="center" vertical="center"/>
    </xf>
    <xf numFmtId="0" fontId="10" fillId="28" borderId="0" xfId="0" applyFont="1" applyFill="1" applyBorder="1" applyAlignment="1">
      <alignment vertical="center"/>
    </xf>
    <xf numFmtId="0" fontId="5" fillId="28" borderId="0" xfId="0" applyFont="1" applyFill="1" applyBorder="1" applyAlignment="1">
      <alignment horizontal="left" vertical="center" wrapText="1"/>
    </xf>
    <xf numFmtId="0" fontId="5" fillId="28" borderId="13" xfId="0" applyFont="1" applyFill="1" applyBorder="1" applyAlignment="1">
      <alignment horizontal="left" vertical="center" wrapText="1"/>
    </xf>
    <xf numFmtId="0" fontId="6" fillId="28" borderId="13" xfId="0" applyFont="1" applyFill="1" applyBorder="1" applyAlignment="1">
      <alignment horizontal="right" vertical="center" wrapText="1"/>
    </xf>
    <xf numFmtId="0" fontId="5" fillId="28" borderId="3" xfId="0" quotePrefix="1" applyNumberFormat="1" applyFont="1" applyFill="1" applyBorder="1" applyAlignment="1">
      <alignment horizontal="center" vertical="center"/>
    </xf>
    <xf numFmtId="0" fontId="93" fillId="0" borderId="0" xfId="0" applyFont="1" applyAlignment="1">
      <alignment vertical="top"/>
    </xf>
    <xf numFmtId="0" fontId="10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vertical="top"/>
    </xf>
    <xf numFmtId="3" fontId="77" fillId="28" borderId="3" xfId="0" applyNumberFormat="1" applyFont="1" applyFill="1" applyBorder="1" applyAlignment="1">
      <alignment horizontal="center" vertical="center" wrapText="1"/>
    </xf>
    <xf numFmtId="168" fontId="77" fillId="28" borderId="3" xfId="0" applyNumberFormat="1" applyFont="1" applyFill="1" applyBorder="1" applyAlignment="1">
      <alignment horizontal="right" vertical="center"/>
    </xf>
    <xf numFmtId="168" fontId="73" fillId="28" borderId="3" xfId="0" applyNumberFormat="1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left" vertical="center" wrapText="1"/>
    </xf>
    <xf numFmtId="0" fontId="77" fillId="0" borderId="3" xfId="0" quotePrefix="1" applyFont="1" applyFill="1" applyBorder="1" applyAlignment="1">
      <alignment horizontal="center" vertical="center"/>
    </xf>
    <xf numFmtId="49" fontId="77" fillId="0" borderId="3" xfId="0" quotePrefix="1" applyNumberFormat="1" applyFont="1" applyFill="1" applyBorder="1" applyAlignment="1">
      <alignment horizontal="left" vertical="center" wrapText="1"/>
    </xf>
    <xf numFmtId="49" fontId="77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28" borderId="0" xfId="0" applyFont="1" applyFill="1" applyAlignment="1">
      <alignment vertical="center"/>
    </xf>
    <xf numFmtId="0" fontId="89" fillId="22" borderId="3" xfId="0" applyFont="1" applyFill="1" applyBorder="1" applyAlignment="1">
      <alignment horizontal="left" vertical="center" wrapText="1"/>
    </xf>
    <xf numFmtId="0" fontId="88" fillId="22" borderId="3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vertical="center"/>
    </xf>
    <xf numFmtId="0" fontId="90" fillId="22" borderId="3" xfId="0" applyFont="1" applyFill="1" applyBorder="1" applyAlignment="1">
      <alignment horizontal="center" vertical="center" wrapText="1"/>
    </xf>
    <xf numFmtId="178" fontId="90" fillId="28" borderId="3" xfId="0" applyNumberFormat="1" applyFont="1" applyFill="1" applyBorder="1" applyAlignment="1">
      <alignment horizontal="center" vertical="center" wrapText="1"/>
    </xf>
    <xf numFmtId="0" fontId="90" fillId="0" borderId="3" xfId="0" applyFont="1" applyBorder="1" applyAlignment="1">
      <alignment horizontal="left" vertical="center" wrapText="1"/>
    </xf>
    <xf numFmtId="0" fontId="94" fillId="0" borderId="0" xfId="0" applyFont="1" applyFill="1" applyBorder="1" applyAlignment="1">
      <alignment vertical="center"/>
    </xf>
    <xf numFmtId="0" fontId="95" fillId="28" borderId="0" xfId="0" applyFont="1" applyFill="1" applyBorder="1" applyAlignment="1">
      <alignment horizontal="center" vertical="center" wrapText="1"/>
    </xf>
    <xf numFmtId="0" fontId="72" fillId="28" borderId="0" xfId="0" quotePrefix="1" applyFont="1" applyFill="1" applyBorder="1" applyAlignment="1">
      <alignment horizontal="center" vertical="center"/>
    </xf>
    <xf numFmtId="169" fontId="72" fillId="28" borderId="0" xfId="0" applyNumberFormat="1" applyFont="1" applyFill="1" applyBorder="1" applyAlignment="1">
      <alignment horizontal="center" vertical="center" wrapText="1"/>
    </xf>
    <xf numFmtId="169" fontId="72" fillId="28" borderId="0" xfId="0" applyNumberFormat="1" applyFont="1" applyFill="1" applyBorder="1" applyAlignment="1">
      <alignment vertical="center" wrapText="1"/>
    </xf>
    <xf numFmtId="0" fontId="72" fillId="28" borderId="0" xfId="0" applyFont="1" applyFill="1" applyBorder="1" applyAlignment="1">
      <alignment horizontal="center" vertical="center"/>
    </xf>
    <xf numFmtId="0" fontId="72" fillId="28" borderId="0" xfId="0" applyFont="1" applyFill="1" applyBorder="1" applyAlignment="1">
      <alignment vertical="center"/>
    </xf>
    <xf numFmtId="0" fontId="90" fillId="22" borderId="0" xfId="0" applyFont="1" applyFill="1" applyBorder="1" applyAlignment="1">
      <alignment horizontal="left" vertical="center" wrapText="1"/>
    </xf>
    <xf numFmtId="0" fontId="90" fillId="22" borderId="0" xfId="0" applyFont="1" applyFill="1" applyBorder="1" applyAlignment="1">
      <alignment horizontal="center" vertical="center" wrapText="1"/>
    </xf>
    <xf numFmtId="178" fontId="90" fillId="28" borderId="0" xfId="0" applyNumberFormat="1" applyFont="1" applyFill="1" applyBorder="1" applyAlignment="1">
      <alignment horizontal="center" vertical="center" wrapText="1"/>
    </xf>
    <xf numFmtId="178" fontId="88" fillId="28" borderId="0" xfId="0" applyNumberFormat="1" applyFont="1" applyFill="1" applyBorder="1" applyAlignment="1">
      <alignment horizontal="center" vertical="center" wrapText="1"/>
    </xf>
    <xf numFmtId="0" fontId="10" fillId="28" borderId="0" xfId="0" applyFont="1" applyFill="1" applyBorder="1" applyAlignment="1">
      <alignment horizontal="center" vertical="top"/>
    </xf>
    <xf numFmtId="0" fontId="6" fillId="28" borderId="3" xfId="245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28" borderId="0" xfId="0" applyFont="1" applyFill="1" applyAlignment="1">
      <alignment vertical="center"/>
    </xf>
    <xf numFmtId="0" fontId="86" fillId="22" borderId="3" xfId="0" applyFont="1" applyFill="1" applyBorder="1" applyAlignment="1">
      <alignment horizontal="left" vertical="center" wrapText="1"/>
    </xf>
    <xf numFmtId="0" fontId="86" fillId="22" borderId="3" xfId="0" applyFont="1" applyFill="1" applyBorder="1" applyAlignment="1">
      <alignment horizontal="center" vertical="center" wrapText="1"/>
    </xf>
    <xf numFmtId="0" fontId="8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77" fillId="28" borderId="3" xfId="0" applyFont="1" applyFill="1" applyBorder="1" applyAlignment="1">
      <alignment horizontal="center" vertical="center"/>
    </xf>
    <xf numFmtId="0" fontId="10" fillId="28" borderId="0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center" wrapText="1"/>
    </xf>
    <xf numFmtId="0" fontId="6" fillId="28" borderId="0" xfId="0" applyFont="1" applyFill="1" applyAlignment="1">
      <alignment vertical="center"/>
    </xf>
    <xf numFmtId="3" fontId="77" fillId="28" borderId="3" xfId="0" applyNumberFormat="1" applyFont="1" applyFill="1" applyBorder="1" applyAlignment="1">
      <alignment horizontal="center" vertical="center" wrapText="1"/>
    </xf>
    <xf numFmtId="49" fontId="77" fillId="0" borderId="3" xfId="0" applyNumberFormat="1" applyFont="1" applyFill="1" applyBorder="1" applyAlignment="1">
      <alignment horizontal="left" vertical="center" wrapText="1"/>
    </xf>
    <xf numFmtId="0" fontId="10" fillId="28" borderId="0" xfId="0" applyFont="1" applyFill="1" applyBorder="1" applyAlignment="1">
      <alignment horizontal="left" vertical="center"/>
    </xf>
    <xf numFmtId="172" fontId="10" fillId="28" borderId="0" xfId="0" applyNumberFormat="1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center" vertical="center" wrapText="1"/>
    </xf>
    <xf numFmtId="0" fontId="6" fillId="28" borderId="3" xfId="245" applyFont="1" applyFill="1" applyBorder="1" applyAlignment="1">
      <alignment horizontal="center" vertical="center"/>
    </xf>
    <xf numFmtId="0" fontId="6" fillId="28" borderId="3" xfId="245" applyFont="1" applyFill="1" applyBorder="1" applyAlignment="1">
      <alignment horizontal="center" vertical="center" wrapText="1"/>
    </xf>
    <xf numFmtId="0" fontId="6" fillId="28" borderId="3" xfId="0" applyFont="1" applyFill="1" applyBorder="1" applyAlignment="1">
      <alignment horizontal="center" vertical="center" wrapText="1"/>
    </xf>
    <xf numFmtId="0" fontId="7" fillId="28" borderId="0" xfId="0" applyFont="1" applyFill="1" applyBorder="1" applyAlignment="1">
      <alignment vertical="center"/>
    </xf>
    <xf numFmtId="0" fontId="88" fillId="0" borderId="3" xfId="0" applyFont="1" applyBorder="1" applyAlignment="1">
      <alignment horizontal="left" vertical="center" wrapText="1"/>
    </xf>
    <xf numFmtId="0" fontId="96" fillId="0" borderId="0" xfId="0" applyFont="1" applyFill="1" applyBorder="1" applyAlignment="1">
      <alignment vertical="center"/>
    </xf>
    <xf numFmtId="0" fontId="81" fillId="0" borderId="0" xfId="0" applyFont="1" applyFill="1" applyBorder="1" applyAlignment="1">
      <alignment vertical="center"/>
    </xf>
    <xf numFmtId="0" fontId="88" fillId="22" borderId="3" xfId="0" applyFont="1" applyFill="1" applyBorder="1" applyAlignment="1">
      <alignment horizontal="left" vertical="center" wrapText="1"/>
    </xf>
    <xf numFmtId="0" fontId="89" fillId="22" borderId="3" xfId="0" applyFont="1" applyFill="1" applyBorder="1" applyAlignment="1">
      <alignment horizontal="center" vertical="center" wrapText="1"/>
    </xf>
    <xf numFmtId="178" fontId="89" fillId="28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 wrapText="1" shrinkToFit="1"/>
    </xf>
    <xf numFmtId="0" fontId="0" fillId="28" borderId="0" xfId="0" applyFont="1" applyFill="1"/>
    <xf numFmtId="178" fontId="94" fillId="28" borderId="3" xfId="0" applyNumberFormat="1" applyFont="1" applyFill="1" applyBorder="1" applyAlignment="1">
      <alignment horizontal="center" vertical="center" wrapText="1"/>
    </xf>
    <xf numFmtId="0" fontId="77" fillId="28" borderId="17" xfId="0" applyFont="1" applyFill="1" applyBorder="1" applyAlignment="1">
      <alignment horizontal="left" vertical="center" wrapText="1"/>
    </xf>
    <xf numFmtId="0" fontId="77" fillId="28" borderId="3" xfId="0" applyFont="1" applyFill="1" applyBorder="1" applyAlignment="1">
      <alignment horizontal="center" vertical="center"/>
    </xf>
    <xf numFmtId="3" fontId="77" fillId="28" borderId="3" xfId="0" applyNumberFormat="1" applyFont="1" applyFill="1" applyBorder="1" applyAlignment="1">
      <alignment horizontal="center" vertical="center" wrapText="1"/>
    </xf>
    <xf numFmtId="0" fontId="77" fillId="28" borderId="15" xfId="0" applyFont="1" applyFill="1" applyBorder="1" applyAlignment="1">
      <alignment horizontal="left" vertical="center" wrapText="1"/>
    </xf>
    <xf numFmtId="0" fontId="77" fillId="28" borderId="16" xfId="0" applyFont="1" applyFill="1" applyBorder="1" applyAlignment="1">
      <alignment horizontal="left" vertical="center" wrapText="1"/>
    </xf>
    <xf numFmtId="0" fontId="10" fillId="22" borderId="14" xfId="0" applyFont="1" applyFill="1" applyBorder="1" applyAlignment="1">
      <alignment horizontal="center" vertical="center" wrapText="1"/>
    </xf>
    <xf numFmtId="168" fontId="77" fillId="0" borderId="3" xfId="0" applyNumberFormat="1" applyFont="1" applyBorder="1" applyAlignment="1">
      <alignment horizontal="right"/>
    </xf>
    <xf numFmtId="168" fontId="73" fillId="28" borderId="3" xfId="0" applyNumberFormat="1" applyFont="1" applyFill="1" applyBorder="1" applyAlignment="1">
      <alignment horizontal="right" vertical="center" wrapText="1"/>
    </xf>
    <xf numFmtId="177" fontId="77" fillId="28" borderId="3" xfId="0" applyNumberFormat="1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5" fillId="0" borderId="3" xfId="206" applyNumberFormat="1" applyFont="1" applyFill="1" applyBorder="1" applyAlignment="1">
      <alignment horizontal="right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8" fontId="85" fillId="0" borderId="3" xfId="0" applyNumberFormat="1" applyFont="1" applyFill="1" applyBorder="1" applyAlignment="1">
      <alignment horizontal="center" vertical="center" wrapText="1"/>
    </xf>
    <xf numFmtId="0" fontId="10" fillId="0" borderId="3" xfId="367" applyNumberFormat="1" applyFont="1" applyBorder="1" applyAlignment="1">
      <alignment vertical="center" wrapText="1"/>
    </xf>
    <xf numFmtId="0" fontId="10" fillId="0" borderId="9" xfId="368" applyNumberFormat="1" applyFont="1" applyBorder="1" applyAlignment="1">
      <alignment vertical="top" wrapText="1"/>
    </xf>
    <xf numFmtId="0" fontId="77" fillId="28" borderId="3" xfId="0" applyFont="1" applyFill="1" applyBorder="1" applyAlignment="1">
      <alignment horizontal="center" vertical="center"/>
    </xf>
    <xf numFmtId="3" fontId="77" fillId="28" borderId="3" xfId="0" applyNumberFormat="1" applyFont="1" applyFill="1" applyBorder="1" applyAlignment="1">
      <alignment horizontal="center" vertical="center" wrapText="1"/>
    </xf>
    <xf numFmtId="0" fontId="77" fillId="28" borderId="16" xfId="0" applyFont="1" applyFill="1" applyBorder="1" applyAlignment="1">
      <alignment horizontal="left" vertical="center" wrapText="1"/>
    </xf>
    <xf numFmtId="177" fontId="77" fillId="28" borderId="3" xfId="0" applyNumberFormat="1" applyFont="1" applyFill="1" applyBorder="1" applyAlignment="1">
      <alignment horizontal="center" vertical="center" wrapText="1"/>
    </xf>
    <xf numFmtId="0" fontId="88" fillId="0" borderId="9" xfId="368" applyNumberFormat="1" applyFont="1" applyBorder="1" applyAlignment="1">
      <alignment vertical="top" wrapText="1"/>
    </xf>
    <xf numFmtId="0" fontId="77" fillId="0" borderId="3" xfId="0" applyFont="1" applyFill="1" applyBorder="1" applyAlignment="1">
      <alignment horizontal="center" vertical="center" wrapText="1"/>
    </xf>
    <xf numFmtId="3" fontId="7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49" fontId="77" fillId="0" borderId="3" xfId="0" applyNumberFormat="1" applyFont="1" applyFill="1" applyBorder="1" applyAlignment="1">
      <alignment horizontal="left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178" fontId="77" fillId="0" borderId="3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0" xfId="245" applyFont="1" applyFill="1" applyBorder="1" applyAlignment="1">
      <alignment horizontal="center" vertical="center"/>
    </xf>
    <xf numFmtId="0" fontId="6" fillId="0" borderId="3" xfId="245" applyFont="1" applyFill="1" applyBorder="1" applyAlignment="1">
      <alignment horizontal="center" vertical="center"/>
    </xf>
    <xf numFmtId="0" fontId="6" fillId="0" borderId="3" xfId="245" applyFont="1" applyFill="1" applyBorder="1" applyAlignment="1">
      <alignment horizontal="center" vertical="center" wrapText="1"/>
    </xf>
    <xf numFmtId="169" fontId="6" fillId="0" borderId="0" xfId="0" quotePrefix="1" applyNumberFormat="1" applyFont="1" applyFill="1" applyBorder="1" applyAlignment="1">
      <alignment wrapText="1"/>
    </xf>
    <xf numFmtId="0" fontId="10" fillId="0" borderId="0" xfId="0" applyFont="1" applyFill="1" applyBorder="1" applyAlignment="1">
      <alignment vertical="top"/>
    </xf>
    <xf numFmtId="172" fontId="73" fillId="0" borderId="3" xfId="0" applyNumberFormat="1" applyFont="1" applyFill="1" applyBorder="1" applyAlignment="1">
      <alignment horizontal="center" vertical="center" wrapText="1"/>
    </xf>
    <xf numFmtId="172" fontId="77" fillId="0" borderId="3" xfId="0" applyNumberFormat="1" applyFont="1" applyFill="1" applyBorder="1" applyAlignment="1">
      <alignment horizontal="center" vertical="center" wrapText="1"/>
    </xf>
    <xf numFmtId="178" fontId="86" fillId="0" borderId="3" xfId="0" applyNumberFormat="1" applyFont="1" applyFill="1" applyBorder="1" applyAlignment="1">
      <alignment horizontal="center" vertical="center" wrapText="1"/>
    </xf>
    <xf numFmtId="178" fontId="83" fillId="0" borderId="3" xfId="0" applyNumberFormat="1" applyFont="1" applyFill="1" applyBorder="1" applyAlignment="1">
      <alignment horizontal="center" vertical="center" wrapText="1"/>
    </xf>
    <xf numFmtId="178" fontId="10" fillId="0" borderId="3" xfId="0" applyNumberFormat="1" applyFont="1" applyFill="1" applyBorder="1" applyAlignment="1">
      <alignment horizontal="center" vertical="center" wrapText="1"/>
    </xf>
    <xf numFmtId="0" fontId="77" fillId="0" borderId="3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left" vertical="center" wrapText="1" shrinkToFit="1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vertical="center" wrapText="1"/>
    </xf>
    <xf numFmtId="168" fontId="5" fillId="0" borderId="0" xfId="0" applyNumberFormat="1" applyFont="1" applyFill="1" applyBorder="1" applyAlignment="1">
      <alignment horizontal="right" vertical="center" wrapText="1"/>
    </xf>
    <xf numFmtId="168" fontId="5" fillId="0" borderId="0" xfId="0" applyNumberFormat="1" applyFont="1" applyFill="1" applyBorder="1" applyAlignment="1">
      <alignment horizontal="center" vertical="center" wrapText="1"/>
    </xf>
    <xf numFmtId="169" fontId="5" fillId="0" borderId="0" xfId="0" applyNumberFormat="1" applyFont="1" applyFill="1" applyBorder="1" applyAlignment="1">
      <alignment horizontal="center" vertical="center" wrapText="1"/>
    </xf>
    <xf numFmtId="169" fontId="5" fillId="0" borderId="0" xfId="0" applyNumberFormat="1" applyFont="1" applyFill="1" applyBorder="1" applyAlignment="1">
      <alignment horizontal="center" vertical="center"/>
    </xf>
    <xf numFmtId="169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7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center" vertical="center" wrapText="1" shrinkToFit="1"/>
    </xf>
    <xf numFmtId="3" fontId="77" fillId="0" borderId="3" xfId="0" applyNumberFormat="1" applyFont="1" applyFill="1" applyBorder="1" applyAlignment="1">
      <alignment horizontal="center" vertical="center" wrapText="1" shrinkToFit="1"/>
    </xf>
    <xf numFmtId="0" fontId="77" fillId="0" borderId="0" xfId="0" applyFont="1" applyFill="1" applyBorder="1" applyAlignment="1">
      <alignment horizontal="center" vertical="center"/>
    </xf>
    <xf numFmtId="0" fontId="77" fillId="0" borderId="0" xfId="0" applyFont="1" applyFill="1" applyAlignment="1">
      <alignment vertical="center"/>
    </xf>
    <xf numFmtId="0" fontId="77" fillId="0" borderId="0" xfId="0" applyFont="1" applyFill="1" applyAlignment="1">
      <alignment horizontal="right" vertical="center"/>
    </xf>
    <xf numFmtId="0" fontId="73" fillId="0" borderId="0" xfId="0" applyFont="1" applyFill="1" applyBorder="1" applyAlignment="1">
      <alignment horizontal="left" vertical="center"/>
    </xf>
    <xf numFmtId="0" fontId="77" fillId="0" borderId="13" xfId="0" applyFont="1" applyFill="1" applyBorder="1" applyAlignment="1">
      <alignment vertical="center"/>
    </xf>
    <xf numFmtId="0" fontId="77" fillId="0" borderId="13" xfId="0" applyFont="1" applyFill="1" applyBorder="1" applyAlignment="1">
      <alignment horizontal="center" vertical="center"/>
    </xf>
    <xf numFmtId="178" fontId="77" fillId="0" borderId="3" xfId="0" applyNumberFormat="1" applyFont="1" applyFill="1" applyBorder="1" applyAlignment="1">
      <alignment horizontal="right" vertical="center" wrapText="1"/>
    </xf>
    <xf numFmtId="0" fontId="77" fillId="0" borderId="15" xfId="0" applyNumberFormat="1" applyFont="1" applyFill="1" applyBorder="1" applyAlignment="1">
      <alignment horizontal="left" vertical="center" wrapText="1" shrinkToFit="1"/>
    </xf>
    <xf numFmtId="0" fontId="77" fillId="0" borderId="17" xfId="0" applyNumberFormat="1" applyFont="1" applyFill="1" applyBorder="1" applyAlignment="1">
      <alignment horizontal="left" vertical="center" wrapText="1" shrinkToFit="1"/>
    </xf>
    <xf numFmtId="0" fontId="77" fillId="0" borderId="16" xfId="0" applyNumberFormat="1" applyFont="1" applyFill="1" applyBorder="1" applyAlignment="1">
      <alignment horizontal="left" vertical="center" wrapText="1" shrinkToFit="1"/>
    </xf>
    <xf numFmtId="178" fontId="82" fillId="0" borderId="3" xfId="0" applyNumberFormat="1" applyFont="1" applyFill="1" applyBorder="1" applyAlignment="1">
      <alignment horizontal="center" vertical="center" wrapText="1"/>
    </xf>
    <xf numFmtId="168" fontId="73" fillId="0" borderId="0" xfId="0" applyNumberFormat="1" applyFont="1" applyFill="1" applyBorder="1" applyAlignment="1">
      <alignment horizontal="right" vertical="center"/>
    </xf>
    <xf numFmtId="0" fontId="80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5" fillId="0" borderId="0" xfId="0" applyFont="1" applyFill="1" applyAlignment="1">
      <alignment horizontal="center" vertical="center"/>
    </xf>
    <xf numFmtId="0" fontId="77" fillId="0" borderId="3" xfId="0" applyNumberFormat="1" applyFont="1" applyFill="1" applyBorder="1" applyAlignment="1">
      <alignment horizontal="center" vertical="center"/>
    </xf>
    <xf numFmtId="0" fontId="77" fillId="0" borderId="3" xfId="0" applyNumberFormat="1" applyFont="1" applyFill="1" applyBorder="1"/>
    <xf numFmtId="0" fontId="73" fillId="0" borderId="0" xfId="0" applyFont="1" applyFill="1" applyBorder="1" applyAlignment="1">
      <alignment horizontal="right"/>
    </xf>
    <xf numFmtId="168" fontId="73" fillId="0" borderId="0" xfId="0" applyNumberFormat="1" applyFont="1" applyFill="1" applyBorder="1" applyAlignment="1">
      <alignment horizontal="right"/>
    </xf>
    <xf numFmtId="0" fontId="77" fillId="0" borderId="0" xfId="0" applyFont="1" applyFill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 shrinkToFit="1"/>
    </xf>
    <xf numFmtId="0" fontId="6" fillId="0" borderId="0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horizontal="right" vertical="center"/>
    </xf>
    <xf numFmtId="0" fontId="73" fillId="0" borderId="3" xfId="0" applyFont="1" applyFill="1" applyBorder="1" applyAlignment="1">
      <alignment horizontal="left" vertical="center" wrapText="1"/>
    </xf>
    <xf numFmtId="0" fontId="73" fillId="0" borderId="3" xfId="0" quotePrefix="1" applyFont="1" applyFill="1" applyBorder="1" applyAlignment="1">
      <alignment horizontal="center" vertical="center"/>
    </xf>
    <xf numFmtId="178" fontId="84" fillId="0" borderId="3" xfId="0" applyNumberFormat="1" applyFont="1" applyFill="1" applyBorder="1" applyAlignment="1">
      <alignment horizontal="center" vertical="center" wrapText="1"/>
    </xf>
    <xf numFmtId="49" fontId="73" fillId="0" borderId="3" xfId="0" quotePrefix="1" applyNumberFormat="1" applyFont="1" applyFill="1" applyBorder="1" applyAlignment="1">
      <alignment horizontal="left" vertical="center" wrapText="1"/>
    </xf>
    <xf numFmtId="179" fontId="77" fillId="0" borderId="3" xfId="0" applyNumberFormat="1" applyFont="1" applyFill="1" applyBorder="1" applyAlignment="1">
      <alignment horizontal="right" vertical="center" wrapText="1"/>
    </xf>
    <xf numFmtId="0" fontId="73" fillId="0" borderId="3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vertical="center" wrapText="1"/>
    </xf>
    <xf numFmtId="178" fontId="73" fillId="0" borderId="3" xfId="0" applyNumberFormat="1" applyFont="1" applyFill="1" applyBorder="1" applyAlignment="1">
      <alignment vertical="center" wrapText="1"/>
    </xf>
    <xf numFmtId="178" fontId="73" fillId="0" borderId="3" xfId="0" applyNumberFormat="1" applyFont="1" applyFill="1" applyBorder="1" applyAlignment="1">
      <alignment horizontal="right" vertical="center" wrapText="1"/>
    </xf>
    <xf numFmtId="178" fontId="84" fillId="0" borderId="3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86" fillId="0" borderId="3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79" fontId="10" fillId="0" borderId="3" xfId="0" applyNumberFormat="1" applyFont="1" applyFill="1" applyBorder="1" applyAlignment="1">
      <alignment horizontal="right" vertical="center" wrapText="1"/>
    </xf>
    <xf numFmtId="0" fontId="97" fillId="0" borderId="0" xfId="0" applyFont="1" applyFill="1" applyBorder="1" applyAlignment="1">
      <alignment horizontal="center" vertical="center"/>
    </xf>
    <xf numFmtId="0" fontId="6" fillId="28" borderId="0" xfId="0" applyFont="1" applyFill="1" applyBorder="1" applyAlignment="1">
      <alignment horizontal="center" vertical="top"/>
    </xf>
    <xf numFmtId="0" fontId="6" fillId="28" borderId="0" xfId="0" applyFont="1" applyFill="1" applyAlignment="1">
      <alignment horizontal="center" vertical="top"/>
    </xf>
    <xf numFmtId="169" fontId="77" fillId="28" borderId="0" xfId="0" applyNumberFormat="1" applyFont="1" applyFill="1" applyBorder="1" applyAlignment="1">
      <alignment horizontal="left" wrapText="1"/>
    </xf>
    <xf numFmtId="0" fontId="78" fillId="28" borderId="0" xfId="0" applyFont="1" applyFill="1" applyBorder="1" applyAlignment="1">
      <alignment horizontal="center"/>
    </xf>
    <xf numFmtId="0" fontId="74" fillId="28" borderId="0" xfId="0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center" vertical="center"/>
    </xf>
    <xf numFmtId="0" fontId="73" fillId="28" borderId="3" xfId="0" applyFont="1" applyFill="1" applyBorder="1" applyAlignment="1">
      <alignment horizontal="left" vertical="center" wrapText="1"/>
    </xf>
    <xf numFmtId="0" fontId="73" fillId="0" borderId="15" xfId="0" applyFont="1" applyFill="1" applyBorder="1" applyAlignment="1">
      <alignment horizontal="left" vertical="center" wrapText="1"/>
    </xf>
    <xf numFmtId="0" fontId="73" fillId="0" borderId="17" xfId="0" applyFont="1" applyFill="1" applyBorder="1" applyAlignment="1">
      <alignment horizontal="left" vertical="center" wrapText="1"/>
    </xf>
    <xf numFmtId="0" fontId="73" fillId="0" borderId="16" xfId="0" applyFont="1" applyFill="1" applyBorder="1" applyAlignment="1">
      <alignment horizontal="left" vertical="center" wrapText="1"/>
    </xf>
    <xf numFmtId="0" fontId="5" fillId="28" borderId="0" xfId="0" applyFont="1" applyFill="1" applyBorder="1" applyAlignment="1">
      <alignment horizontal="center" vertical="center" wrapText="1"/>
    </xf>
    <xf numFmtId="169" fontId="10" fillId="28" borderId="0" xfId="0" applyNumberFormat="1" applyFont="1" applyFill="1" applyBorder="1" applyAlignment="1">
      <alignment horizontal="center" wrapText="1"/>
    </xf>
    <xf numFmtId="0" fontId="12" fillId="28" borderId="0" xfId="0" applyFont="1" applyFill="1" applyBorder="1" applyAlignment="1">
      <alignment horizontal="center" vertical="center"/>
    </xf>
    <xf numFmtId="0" fontId="12" fillId="28" borderId="0" xfId="0" applyFont="1" applyFill="1" applyAlignment="1">
      <alignment horizontal="center" vertical="center"/>
    </xf>
    <xf numFmtId="0" fontId="91" fillId="28" borderId="0" xfId="0" applyFont="1" applyFill="1" applyBorder="1" applyAlignment="1">
      <alignment horizontal="center"/>
    </xf>
    <xf numFmtId="0" fontId="74" fillId="28" borderId="0" xfId="245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10" fillId="28" borderId="0" xfId="0" applyFont="1" applyFill="1" applyAlignment="1">
      <alignment horizontal="center" vertical="top"/>
    </xf>
    <xf numFmtId="0" fontId="5" fillId="28" borderId="3" xfId="245" applyFont="1" applyFill="1" applyBorder="1" applyAlignment="1">
      <alignment horizontal="center" vertical="center" wrapText="1"/>
    </xf>
    <xf numFmtId="169" fontId="6" fillId="0" borderId="0" xfId="0" applyNumberFormat="1" applyFont="1" applyFill="1" applyBorder="1" applyAlignment="1">
      <alignment horizontal="left" wrapText="1"/>
    </xf>
    <xf numFmtId="0" fontId="92" fillId="28" borderId="0" xfId="0" applyFont="1" applyFill="1" applyBorder="1" applyAlignment="1">
      <alignment horizontal="center"/>
    </xf>
    <xf numFmtId="0" fontId="6" fillId="28" borderId="13" xfId="245" applyFont="1" applyFill="1" applyBorder="1" applyAlignment="1">
      <alignment horizontal="right" vertical="center"/>
    </xf>
    <xf numFmtId="0" fontId="6" fillId="28" borderId="3" xfId="245" applyFont="1" applyFill="1" applyBorder="1" applyAlignment="1">
      <alignment horizontal="center" vertical="center"/>
    </xf>
    <xf numFmtId="0" fontId="6" fillId="28" borderId="3" xfId="245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8" borderId="3" xfId="0" applyFont="1" applyFill="1" applyBorder="1" applyAlignment="1">
      <alignment horizontal="center" vertical="center"/>
    </xf>
    <xf numFmtId="0" fontId="6" fillId="28" borderId="0" xfId="0" applyFont="1" applyFill="1" applyBorder="1" applyAlignment="1">
      <alignment horizontal="center" vertical="center"/>
    </xf>
    <xf numFmtId="0" fontId="6" fillId="28" borderId="0" xfId="0" applyFont="1" applyFill="1" applyAlignment="1">
      <alignment horizontal="center" vertical="center"/>
    </xf>
    <xf numFmtId="0" fontId="5" fillId="22" borderId="15" xfId="0" applyFont="1" applyFill="1" applyBorder="1" applyAlignment="1">
      <alignment horizontal="center" vertical="center"/>
    </xf>
    <xf numFmtId="0" fontId="5" fillId="22" borderId="17" xfId="0" applyFont="1" applyFill="1" applyBorder="1" applyAlignment="1">
      <alignment horizontal="center" vertical="center"/>
    </xf>
    <xf numFmtId="0" fontId="5" fillId="22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86" fillId="0" borderId="15" xfId="0" applyFont="1" applyBorder="1" applyAlignment="1">
      <alignment horizontal="center" vertical="center"/>
    </xf>
    <xf numFmtId="0" fontId="86" fillId="0" borderId="17" xfId="0" applyFont="1" applyBorder="1" applyAlignment="1">
      <alignment horizontal="center" vertical="center"/>
    </xf>
    <xf numFmtId="0" fontId="86" fillId="0" borderId="16" xfId="0" applyFont="1" applyBorder="1" applyAlignment="1">
      <alignment horizontal="center" vertical="center"/>
    </xf>
    <xf numFmtId="169" fontId="92" fillId="28" borderId="0" xfId="0" applyNumberFormat="1" applyFont="1" applyFill="1" applyBorder="1" applyAlignment="1">
      <alignment horizontal="left" vertical="center" wrapText="1"/>
    </xf>
    <xf numFmtId="0" fontId="76" fillId="28" borderId="0" xfId="0" applyFont="1" applyFill="1" applyBorder="1" applyAlignment="1">
      <alignment horizontal="center" vertical="center"/>
    </xf>
    <xf numFmtId="0" fontId="77" fillId="0" borderId="14" xfId="0" applyFont="1" applyFill="1" applyBorder="1" applyAlignment="1">
      <alignment horizontal="center" vertical="center"/>
    </xf>
    <xf numFmtId="0" fontId="77" fillId="0" borderId="19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horizontal="center" vertical="center" wrapText="1"/>
    </xf>
    <xf numFmtId="0" fontId="77" fillId="0" borderId="13" xfId="0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center" vertical="center"/>
    </xf>
    <xf numFmtId="169" fontId="77" fillId="28" borderId="0" xfId="0" applyNumberFormat="1" applyFont="1" applyFill="1" applyBorder="1" applyAlignment="1">
      <alignment horizontal="center" wrapText="1"/>
    </xf>
    <xf numFmtId="169" fontId="6" fillId="28" borderId="0" xfId="0" applyNumberFormat="1" applyFont="1" applyFill="1" applyBorder="1" applyAlignment="1">
      <alignment horizontal="center" wrapText="1"/>
    </xf>
    <xf numFmtId="0" fontId="10" fillId="28" borderId="0" xfId="0" applyFont="1" applyFill="1" applyBorder="1" applyAlignment="1">
      <alignment horizontal="center" vertical="center"/>
    </xf>
    <xf numFmtId="0" fontId="76" fillId="28" borderId="0" xfId="0" applyFont="1" applyFill="1" applyBorder="1" applyAlignment="1">
      <alignment horizontal="center"/>
    </xf>
    <xf numFmtId="0" fontId="10" fillId="28" borderId="0" xfId="0" applyFont="1" applyFill="1" applyAlignment="1">
      <alignment horizontal="center" vertical="center"/>
    </xf>
    <xf numFmtId="0" fontId="73" fillId="28" borderId="0" xfId="0" applyFont="1" applyFill="1" applyBorder="1" applyAlignment="1">
      <alignment horizontal="center" vertical="center" wrapText="1"/>
    </xf>
    <xf numFmtId="0" fontId="77" fillId="28" borderId="15" xfId="0" applyFont="1" applyFill="1" applyBorder="1" applyAlignment="1">
      <alignment horizontal="left" vertical="center" wrapText="1"/>
    </xf>
    <xf numFmtId="0" fontId="77" fillId="28" borderId="17" xfId="0" applyFont="1" applyFill="1" applyBorder="1" applyAlignment="1">
      <alignment horizontal="left" vertical="center" wrapText="1"/>
    </xf>
    <xf numFmtId="0" fontId="77" fillId="28" borderId="16" xfId="0" applyFont="1" applyFill="1" applyBorder="1" applyAlignment="1">
      <alignment horizontal="left" vertical="center" wrapText="1"/>
    </xf>
    <xf numFmtId="0" fontId="77" fillId="28" borderId="3" xfId="0" applyFont="1" applyFill="1" applyBorder="1" applyAlignment="1">
      <alignment horizontal="left" vertical="center" wrapText="1"/>
    </xf>
    <xf numFmtId="177" fontId="77" fillId="28" borderId="15" xfId="0" applyNumberFormat="1" applyFont="1" applyFill="1" applyBorder="1" applyAlignment="1">
      <alignment horizontal="center" vertical="center" wrapText="1"/>
    </xf>
    <xf numFmtId="177" fontId="77" fillId="28" borderId="16" xfId="0" applyNumberFormat="1" applyFont="1" applyFill="1" applyBorder="1" applyAlignment="1">
      <alignment horizontal="center" vertical="center" wrapText="1"/>
    </xf>
    <xf numFmtId="0" fontId="74" fillId="28" borderId="0" xfId="0" applyFont="1" applyFill="1" applyBorder="1" applyAlignment="1">
      <alignment vertical="center"/>
    </xf>
    <xf numFmtId="3" fontId="73" fillId="28" borderId="3" xfId="0" applyNumberFormat="1" applyFont="1" applyFill="1" applyBorder="1" applyAlignment="1">
      <alignment horizontal="center" vertical="center" wrapText="1"/>
    </xf>
    <xf numFmtId="176" fontId="77" fillId="0" borderId="15" xfId="0" applyNumberFormat="1" applyFont="1" applyFill="1" applyBorder="1" applyAlignment="1">
      <alignment horizontal="center" vertical="center" wrapText="1"/>
    </xf>
    <xf numFmtId="176" fontId="77" fillId="0" borderId="16" xfId="0" applyNumberFormat="1" applyFont="1" applyFill="1" applyBorder="1" applyAlignment="1">
      <alignment horizontal="center" vertical="center" wrapText="1"/>
    </xf>
    <xf numFmtId="3" fontId="77" fillId="28" borderId="3" xfId="0" applyNumberFormat="1" applyFont="1" applyFill="1" applyBorder="1" applyAlignment="1">
      <alignment horizontal="center" vertical="center" wrapText="1"/>
    </xf>
    <xf numFmtId="0" fontId="77" fillId="28" borderId="15" xfId="0" applyFont="1" applyFill="1" applyBorder="1" applyAlignment="1">
      <alignment horizontal="center" vertical="center"/>
    </xf>
    <xf numFmtId="0" fontId="77" fillId="28" borderId="16" xfId="0" applyFont="1" applyFill="1" applyBorder="1" applyAlignment="1">
      <alignment horizontal="center" vertical="center"/>
    </xf>
    <xf numFmtId="0" fontId="73" fillId="28" borderId="15" xfId="0" applyFont="1" applyFill="1" applyBorder="1" applyAlignment="1">
      <alignment horizontal="left" vertical="center"/>
    </xf>
    <xf numFmtId="0" fontId="73" fillId="28" borderId="17" xfId="0" applyFont="1" applyFill="1" applyBorder="1" applyAlignment="1">
      <alignment horizontal="left" vertical="center"/>
    </xf>
    <xf numFmtId="0" fontId="73" fillId="28" borderId="16" xfId="0" applyFont="1" applyFill="1" applyBorder="1" applyAlignment="1">
      <alignment horizontal="left" vertical="center"/>
    </xf>
    <xf numFmtId="0" fontId="77" fillId="28" borderId="17" xfId="0" applyFont="1" applyFill="1" applyBorder="1" applyAlignment="1">
      <alignment horizontal="center" vertical="center"/>
    </xf>
    <xf numFmtId="49" fontId="77" fillId="0" borderId="3" xfId="0" applyNumberFormat="1" applyFont="1" applyFill="1" applyBorder="1" applyAlignment="1">
      <alignment horizontal="left" vertical="center" wrapText="1"/>
    </xf>
    <xf numFmtId="3" fontId="77" fillId="0" borderId="3" xfId="0" applyNumberFormat="1" applyFont="1" applyFill="1" applyBorder="1" applyAlignment="1">
      <alignment horizontal="center" vertical="center" wrapText="1"/>
    </xf>
    <xf numFmtId="169" fontId="77" fillId="0" borderId="3" xfId="0" applyNumberFormat="1" applyFont="1" applyFill="1" applyBorder="1" applyAlignment="1">
      <alignment horizontal="center" vertical="center" wrapText="1"/>
    </xf>
    <xf numFmtId="14" fontId="77" fillId="0" borderId="3" xfId="0" applyNumberFormat="1" applyFont="1" applyFill="1" applyBorder="1" applyAlignment="1">
      <alignment horizontal="center" vertical="center" wrapText="1"/>
    </xf>
    <xf numFmtId="0" fontId="77" fillId="0" borderId="3" xfId="0" applyNumberFormat="1" applyFont="1" applyFill="1" applyBorder="1" applyAlignment="1">
      <alignment horizontal="center" vertical="center" wrapText="1"/>
    </xf>
    <xf numFmtId="0" fontId="77" fillId="28" borderId="15" xfId="0" applyFont="1" applyFill="1" applyBorder="1" applyAlignment="1">
      <alignment horizontal="center" vertical="center" wrapText="1"/>
    </xf>
    <xf numFmtId="0" fontId="77" fillId="28" borderId="16" xfId="0" applyFont="1" applyFill="1" applyBorder="1" applyAlignment="1">
      <alignment horizontal="center" vertical="center" wrapText="1"/>
    </xf>
    <xf numFmtId="0" fontId="6" fillId="28" borderId="3" xfId="0" applyFont="1" applyFill="1" applyBorder="1" applyAlignment="1">
      <alignment horizontal="center" vertical="center" wrapText="1"/>
    </xf>
    <xf numFmtId="0" fontId="6" fillId="28" borderId="15" xfId="0" applyFont="1" applyFill="1" applyBorder="1" applyAlignment="1">
      <alignment horizontal="center" vertical="center" wrapText="1"/>
    </xf>
    <xf numFmtId="0" fontId="6" fillId="28" borderId="17" xfId="0" applyFont="1" applyFill="1" applyBorder="1" applyAlignment="1">
      <alignment horizontal="center" vertical="center" wrapText="1"/>
    </xf>
    <xf numFmtId="0" fontId="6" fillId="28" borderId="16" xfId="0" applyFont="1" applyFill="1" applyBorder="1" applyAlignment="1">
      <alignment horizontal="center" vertical="center" wrapText="1"/>
    </xf>
    <xf numFmtId="0" fontId="73" fillId="28" borderId="3" xfId="0" applyFont="1" applyFill="1" applyBorder="1" applyAlignment="1">
      <alignment horizontal="center" vertical="center"/>
    </xf>
    <xf numFmtId="0" fontId="73" fillId="28" borderId="3" xfId="0" applyNumberFormat="1" applyFont="1" applyFill="1" applyBorder="1" applyAlignment="1">
      <alignment horizontal="center" vertical="center" wrapText="1"/>
    </xf>
    <xf numFmtId="177" fontId="77" fillId="28" borderId="15" xfId="206" applyNumberFormat="1" applyFont="1" applyFill="1" applyBorder="1" applyAlignment="1">
      <alignment horizontal="right" vertical="center" wrapText="1"/>
    </xf>
    <xf numFmtId="177" fontId="77" fillId="28" borderId="16" xfId="206" applyNumberFormat="1" applyFont="1" applyFill="1" applyBorder="1" applyAlignment="1">
      <alignment horizontal="right" vertical="center" wrapText="1"/>
    </xf>
    <xf numFmtId="177" fontId="73" fillId="28" borderId="15" xfId="206" applyNumberFormat="1" applyFont="1" applyFill="1" applyBorder="1" applyAlignment="1">
      <alignment horizontal="right" vertical="center" wrapText="1"/>
    </xf>
    <xf numFmtId="177" fontId="73" fillId="28" borderId="16" xfId="206" applyNumberFormat="1" applyFont="1" applyFill="1" applyBorder="1" applyAlignment="1">
      <alignment horizontal="right" vertical="center" wrapText="1"/>
    </xf>
    <xf numFmtId="177" fontId="77" fillId="0" borderId="15" xfId="0" applyNumberFormat="1" applyFont="1" applyFill="1" applyBorder="1" applyAlignment="1">
      <alignment horizontal="center" vertical="center" wrapText="1"/>
    </xf>
    <xf numFmtId="177" fontId="77" fillId="0" borderId="17" xfId="0" applyNumberFormat="1" applyFont="1" applyFill="1" applyBorder="1" applyAlignment="1">
      <alignment horizontal="center" vertical="center" wrapText="1"/>
    </xf>
    <xf numFmtId="177" fontId="77" fillId="0" borderId="16" xfId="0" applyNumberFormat="1" applyFont="1" applyFill="1" applyBorder="1" applyAlignment="1">
      <alignment horizontal="center" vertical="center" wrapText="1"/>
    </xf>
    <xf numFmtId="176" fontId="73" fillId="0" borderId="15" xfId="0" applyNumberFormat="1" applyFont="1" applyFill="1" applyBorder="1" applyAlignment="1">
      <alignment horizontal="center" vertical="center" wrapText="1"/>
    </xf>
    <xf numFmtId="176" fontId="73" fillId="0" borderId="17" xfId="0" applyNumberFormat="1" applyFont="1" applyFill="1" applyBorder="1" applyAlignment="1">
      <alignment horizontal="center" vertical="center" wrapText="1"/>
    </xf>
    <xf numFmtId="176" fontId="73" fillId="0" borderId="16" xfId="0" applyNumberFormat="1" applyFont="1" applyFill="1" applyBorder="1" applyAlignment="1">
      <alignment horizontal="center" vertical="center" wrapText="1"/>
    </xf>
    <xf numFmtId="177" fontId="77" fillId="28" borderId="3" xfId="0" applyNumberFormat="1" applyFont="1" applyFill="1" applyBorder="1" applyAlignment="1">
      <alignment horizontal="center" vertical="center" wrapText="1"/>
    </xf>
    <xf numFmtId="176" fontId="77" fillId="0" borderId="17" xfId="0" applyNumberFormat="1" applyFont="1" applyFill="1" applyBorder="1" applyAlignment="1">
      <alignment horizontal="center" vertical="center" wrapText="1"/>
    </xf>
    <xf numFmtId="176" fontId="77" fillId="28" borderId="3" xfId="0" applyNumberFormat="1" applyFont="1" applyFill="1" applyBorder="1" applyAlignment="1">
      <alignment horizontal="center" vertical="center" wrapText="1"/>
    </xf>
    <xf numFmtId="176" fontId="73" fillId="28" borderId="3" xfId="0" applyNumberFormat="1" applyFont="1" applyFill="1" applyBorder="1" applyAlignment="1">
      <alignment horizontal="center" vertical="center" wrapText="1"/>
    </xf>
    <xf numFmtId="177" fontId="73" fillId="28" borderId="3" xfId="0" applyNumberFormat="1" applyFont="1" applyFill="1" applyBorder="1" applyAlignment="1">
      <alignment horizontal="center" vertical="center" wrapText="1"/>
    </xf>
    <xf numFmtId="177" fontId="73" fillId="0" borderId="15" xfId="0" applyNumberFormat="1" applyFont="1" applyFill="1" applyBorder="1" applyAlignment="1">
      <alignment horizontal="center" vertical="center" wrapText="1"/>
    </xf>
    <xf numFmtId="177" fontId="73" fillId="0" borderId="17" xfId="0" applyNumberFormat="1" applyFont="1" applyFill="1" applyBorder="1" applyAlignment="1">
      <alignment horizontal="center" vertical="center" wrapText="1"/>
    </xf>
    <xf numFmtId="177" fontId="73" fillId="0" borderId="16" xfId="0" applyNumberFormat="1" applyFont="1" applyFill="1" applyBorder="1" applyAlignment="1">
      <alignment horizontal="center" vertical="center" wrapText="1"/>
    </xf>
    <xf numFmtId="177" fontId="73" fillId="28" borderId="15" xfId="0" applyNumberFormat="1" applyFont="1" applyFill="1" applyBorder="1" applyAlignment="1">
      <alignment horizontal="center" vertical="center" wrapText="1"/>
    </xf>
    <xf numFmtId="177" fontId="73" fillId="28" borderId="16" xfId="0" applyNumberFormat="1" applyFont="1" applyFill="1" applyBorder="1" applyAlignment="1">
      <alignment horizontal="center" vertical="center" wrapText="1"/>
    </xf>
    <xf numFmtId="0" fontId="77" fillId="28" borderId="20" xfId="0" applyFont="1" applyFill="1" applyBorder="1" applyAlignment="1">
      <alignment horizontal="center" vertical="center" wrapText="1"/>
    </xf>
    <xf numFmtId="0" fontId="77" fillId="28" borderId="18" xfId="0" applyFont="1" applyFill="1" applyBorder="1" applyAlignment="1">
      <alignment horizontal="center" vertical="center" wrapText="1"/>
    </xf>
    <xf numFmtId="0" fontId="77" fillId="28" borderId="21" xfId="0" applyFont="1" applyFill="1" applyBorder="1" applyAlignment="1">
      <alignment horizontal="center" vertical="center" wrapText="1"/>
    </xf>
    <xf numFmtId="0" fontId="77" fillId="28" borderId="22" xfId="0" applyFont="1" applyFill="1" applyBorder="1" applyAlignment="1">
      <alignment horizontal="center" vertical="center" wrapText="1"/>
    </xf>
    <xf numFmtId="0" fontId="77" fillId="28" borderId="13" xfId="0" applyFont="1" applyFill="1" applyBorder="1" applyAlignment="1">
      <alignment horizontal="center" vertical="center" wrapText="1"/>
    </xf>
    <xf numFmtId="0" fontId="77" fillId="28" borderId="23" xfId="0" applyFont="1" applyFill="1" applyBorder="1" applyAlignment="1">
      <alignment horizontal="center" vertical="center" wrapText="1"/>
    </xf>
    <xf numFmtId="0" fontId="73" fillId="28" borderId="0" xfId="0" applyFont="1" applyFill="1" applyAlignment="1">
      <alignment horizontal="center" vertical="center"/>
    </xf>
    <xf numFmtId="0" fontId="73" fillId="28" borderId="0" xfId="0" applyFont="1" applyFill="1" applyAlignment="1">
      <alignment horizontal="center" vertical="center" wrapText="1"/>
    </xf>
    <xf numFmtId="0" fontId="73" fillId="28" borderId="0" xfId="0" applyFont="1" applyFill="1" applyBorder="1" applyAlignment="1">
      <alignment horizontal="center" vertical="center"/>
    </xf>
    <xf numFmtId="0" fontId="77" fillId="28" borderId="0" xfId="0" applyFont="1" applyFill="1" applyBorder="1" applyAlignment="1">
      <alignment horizontal="center" vertical="center"/>
    </xf>
    <xf numFmtId="0" fontId="6" fillId="28" borderId="0" xfId="0" applyFont="1" applyFill="1" applyAlignment="1">
      <alignment vertical="center"/>
    </xf>
    <xf numFmtId="0" fontId="77" fillId="0" borderId="15" xfId="0" applyFont="1" applyFill="1" applyBorder="1" applyAlignment="1">
      <alignment horizontal="center" vertical="center" wrapText="1"/>
    </xf>
    <xf numFmtId="0" fontId="77" fillId="0" borderId="17" xfId="0" applyFont="1" applyFill="1" applyBorder="1" applyAlignment="1">
      <alignment horizontal="center" vertical="center" wrapText="1"/>
    </xf>
    <xf numFmtId="0" fontId="77" fillId="0" borderId="16" xfId="0" applyFont="1" applyFill="1" applyBorder="1" applyAlignment="1">
      <alignment horizontal="center" vertical="center" wrapText="1"/>
    </xf>
    <xf numFmtId="176" fontId="73" fillId="28" borderId="0" xfId="0" applyNumberFormat="1" applyFont="1" applyFill="1" applyBorder="1" applyAlignment="1">
      <alignment horizontal="center" vertical="center" wrapText="1"/>
    </xf>
    <xf numFmtId="176" fontId="77" fillId="28" borderId="0" xfId="0" applyNumberFormat="1" applyFont="1" applyFill="1" applyBorder="1" applyAlignment="1">
      <alignment horizontal="center" vertical="center" wrapText="1"/>
    </xf>
    <xf numFmtId="0" fontId="0" fillId="28" borderId="0" xfId="0" applyFill="1" applyAlignment="1">
      <alignment horizontal="center" vertical="center"/>
    </xf>
    <xf numFmtId="0" fontId="77" fillId="28" borderId="0" xfId="0" applyFont="1" applyFill="1" applyBorder="1" applyAlignment="1">
      <alignment horizontal="justify" vertical="center" wrapText="1" shrinkToFit="1"/>
    </xf>
    <xf numFmtId="0" fontId="77" fillId="28" borderId="17" xfId="0" applyFont="1" applyFill="1" applyBorder="1" applyAlignment="1">
      <alignment horizontal="center" vertical="center" wrapText="1"/>
    </xf>
    <xf numFmtId="176" fontId="73" fillId="28" borderId="15" xfId="0" applyNumberFormat="1" applyFont="1" applyFill="1" applyBorder="1" applyAlignment="1">
      <alignment horizontal="center" vertical="center" wrapText="1"/>
    </xf>
    <xf numFmtId="176" fontId="73" fillId="28" borderId="16" xfId="0" applyNumberFormat="1" applyFont="1" applyFill="1" applyBorder="1" applyAlignment="1">
      <alignment horizontal="center" vertical="center" wrapText="1"/>
    </xf>
    <xf numFmtId="3" fontId="73" fillId="0" borderId="3" xfId="0" applyNumberFormat="1" applyFont="1" applyFill="1" applyBorder="1" applyAlignment="1">
      <alignment horizontal="center" vertical="center" wrapText="1"/>
    </xf>
    <xf numFmtId="2" fontId="77" fillId="0" borderId="14" xfId="0" applyNumberFormat="1" applyFont="1" applyFill="1" applyBorder="1" applyAlignment="1">
      <alignment horizontal="center" vertical="center" wrapText="1"/>
    </xf>
    <xf numFmtId="2" fontId="77" fillId="0" borderId="19" xfId="0" applyNumberFormat="1" applyFont="1" applyFill="1" applyBorder="1" applyAlignment="1">
      <alignment horizontal="center" vertical="center" wrapText="1"/>
    </xf>
    <xf numFmtId="0" fontId="77" fillId="0" borderId="20" xfId="0" applyFont="1" applyFill="1" applyBorder="1" applyAlignment="1">
      <alignment horizontal="center" vertical="center" wrapText="1" shrinkToFit="1"/>
    </xf>
    <xf numFmtId="0" fontId="77" fillId="0" borderId="18" xfId="0" applyFont="1" applyFill="1" applyBorder="1" applyAlignment="1">
      <alignment horizontal="center" vertical="center" wrapText="1" shrinkToFit="1"/>
    </xf>
    <xf numFmtId="0" fontId="77" fillId="0" borderId="21" xfId="0" applyFont="1" applyFill="1" applyBorder="1" applyAlignment="1">
      <alignment horizontal="center" vertical="center" wrapText="1" shrinkToFit="1"/>
    </xf>
    <xf numFmtId="0" fontId="77" fillId="0" borderId="24" xfId="0" applyFont="1" applyFill="1" applyBorder="1" applyAlignment="1">
      <alignment horizontal="center" vertical="center" wrapText="1" shrinkToFit="1"/>
    </xf>
    <xf numFmtId="0" fontId="77" fillId="0" borderId="0" xfId="0" applyFont="1" applyFill="1" applyBorder="1" applyAlignment="1">
      <alignment horizontal="center" vertical="center" wrapText="1" shrinkToFit="1"/>
    </xf>
    <xf numFmtId="0" fontId="77" fillId="0" borderId="25" xfId="0" applyFont="1" applyFill="1" applyBorder="1" applyAlignment="1">
      <alignment horizontal="center" vertical="center" wrapText="1" shrinkToFit="1"/>
    </xf>
    <xf numFmtId="0" fontId="77" fillId="0" borderId="22" xfId="0" applyFont="1" applyFill="1" applyBorder="1" applyAlignment="1">
      <alignment horizontal="center" vertical="center" wrapText="1" shrinkToFit="1"/>
    </xf>
    <xf numFmtId="0" fontId="77" fillId="0" borderId="13" xfId="0" applyFont="1" applyFill="1" applyBorder="1" applyAlignment="1">
      <alignment horizontal="center" vertical="center" wrapText="1" shrinkToFit="1"/>
    </xf>
    <xf numFmtId="0" fontId="77" fillId="0" borderId="23" xfId="0" applyFont="1" applyFill="1" applyBorder="1" applyAlignment="1">
      <alignment horizontal="center" vertical="center" wrapText="1" shrinkToFit="1"/>
    </xf>
    <xf numFmtId="2" fontId="77" fillId="0" borderId="15" xfId="0" applyNumberFormat="1" applyFont="1" applyFill="1" applyBorder="1" applyAlignment="1">
      <alignment horizontal="center" vertical="center" wrapText="1"/>
    </xf>
    <xf numFmtId="2" fontId="77" fillId="0" borderId="17" xfId="0" applyNumberFormat="1" applyFont="1" applyFill="1" applyBorder="1" applyAlignment="1">
      <alignment horizontal="center" vertical="center" wrapText="1"/>
    </xf>
    <xf numFmtId="2" fontId="77" fillId="0" borderId="16" xfId="0" applyNumberFormat="1" applyFont="1" applyFill="1" applyBorder="1" applyAlignment="1">
      <alignment horizontal="center" vertical="center" wrapText="1"/>
    </xf>
    <xf numFmtId="176" fontId="77" fillId="0" borderId="3" xfId="0" applyNumberFormat="1" applyFont="1" applyFill="1" applyBorder="1" applyAlignment="1">
      <alignment horizontal="center" vertical="center" wrapText="1"/>
    </xf>
    <xf numFmtId="0" fontId="77" fillId="0" borderId="15" xfId="0" applyNumberFormat="1" applyFont="1" applyFill="1" applyBorder="1" applyAlignment="1">
      <alignment horizontal="center"/>
    </xf>
    <xf numFmtId="0" fontId="77" fillId="0" borderId="16" xfId="0" applyNumberFormat="1" applyFont="1" applyFill="1" applyBorder="1" applyAlignment="1">
      <alignment horizontal="center"/>
    </xf>
    <xf numFmtId="0" fontId="77" fillId="0" borderId="15" xfId="0" applyNumberFormat="1" applyFont="1" applyFill="1" applyBorder="1" applyAlignment="1">
      <alignment horizontal="left" vertical="justify"/>
    </xf>
    <xf numFmtId="0" fontId="77" fillId="0" borderId="16" xfId="0" applyNumberFormat="1" applyFont="1" applyFill="1" applyBorder="1" applyAlignment="1">
      <alignment horizontal="left" vertical="justify"/>
    </xf>
    <xf numFmtId="0" fontId="7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7" fillId="0" borderId="0" xfId="0" applyFont="1" applyFill="1" applyAlignment="1">
      <alignment horizontal="right" vertical="center"/>
    </xf>
    <xf numFmtId="0" fontId="77" fillId="0" borderId="14" xfId="0" applyFont="1" applyFill="1" applyBorder="1" applyAlignment="1">
      <alignment horizontal="center" vertical="center" wrapText="1" shrinkToFit="1"/>
    </xf>
    <xf numFmtId="0" fontId="77" fillId="0" borderId="26" xfId="0" applyFont="1" applyFill="1" applyBorder="1" applyAlignment="1">
      <alignment horizontal="center" vertical="center" wrapText="1" shrinkToFit="1"/>
    </xf>
    <xf numFmtId="0" fontId="77" fillId="0" borderId="19" xfId="0" applyFont="1" applyFill="1" applyBorder="1" applyAlignment="1">
      <alignment horizontal="center" vertical="center" wrapText="1" shrinkToFit="1"/>
    </xf>
    <xf numFmtId="0" fontId="77" fillId="0" borderId="20" xfId="0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center" vertical="center" wrapText="1"/>
    </xf>
    <xf numFmtId="0" fontId="77" fillId="0" borderId="24" xfId="0" applyFont="1" applyFill="1" applyBorder="1" applyAlignment="1">
      <alignment horizontal="center" vertical="center" wrapText="1"/>
    </xf>
    <xf numFmtId="0" fontId="77" fillId="0" borderId="25" xfId="0" applyFont="1" applyFill="1" applyBorder="1" applyAlignment="1">
      <alignment horizontal="center" vertical="center" wrapText="1"/>
    </xf>
    <xf numFmtId="0" fontId="77" fillId="0" borderId="22" xfId="0" applyFont="1" applyFill="1" applyBorder="1" applyAlignment="1">
      <alignment horizontal="center" vertical="center" wrapText="1"/>
    </xf>
    <xf numFmtId="0" fontId="77" fillId="0" borderId="23" xfId="0" applyFont="1" applyFill="1" applyBorder="1" applyAlignment="1">
      <alignment horizontal="center" vertical="center" wrapText="1"/>
    </xf>
    <xf numFmtId="3" fontId="77" fillId="0" borderId="3" xfId="0" applyNumberFormat="1" applyFont="1" applyFill="1" applyBorder="1" applyAlignment="1">
      <alignment horizontal="center" vertical="center" wrapText="1" shrinkToFit="1"/>
    </xf>
    <xf numFmtId="0" fontId="73" fillId="0" borderId="15" xfId="0" applyFont="1" applyFill="1" applyBorder="1" applyAlignment="1">
      <alignment horizontal="left" vertical="center" wrapText="1" shrinkToFit="1"/>
    </xf>
    <xf numFmtId="0" fontId="73" fillId="0" borderId="17" xfId="0" applyFont="1" applyFill="1" applyBorder="1" applyAlignment="1">
      <alignment horizontal="left" vertical="center" wrapText="1" shrinkToFit="1"/>
    </xf>
    <xf numFmtId="0" fontId="73" fillId="0" borderId="16" xfId="0" applyFont="1" applyFill="1" applyBorder="1" applyAlignment="1">
      <alignment horizontal="left" vertical="center" wrapText="1" shrinkToFit="1"/>
    </xf>
    <xf numFmtId="0" fontId="77" fillId="0" borderId="15" xfId="0" applyNumberFormat="1" applyFont="1" applyFill="1" applyBorder="1" applyAlignment="1">
      <alignment horizontal="left" vertical="center" wrapText="1" shrinkToFit="1"/>
    </xf>
    <xf numFmtId="0" fontId="77" fillId="0" borderId="17" xfId="0" applyNumberFormat="1" applyFont="1" applyFill="1" applyBorder="1" applyAlignment="1">
      <alignment horizontal="left" vertical="center" wrapText="1" shrinkToFit="1"/>
    </xf>
    <xf numFmtId="0" fontId="77" fillId="0" borderId="16" xfId="0" applyNumberFormat="1" applyFont="1" applyFill="1" applyBorder="1" applyAlignment="1">
      <alignment horizontal="left" vertical="center" wrapText="1" shrinkToFit="1"/>
    </xf>
    <xf numFmtId="178" fontId="73" fillId="0" borderId="15" xfId="0" applyNumberFormat="1" applyFont="1" applyFill="1" applyBorder="1" applyAlignment="1">
      <alignment horizontal="center" vertical="center" wrapText="1"/>
    </xf>
    <xf numFmtId="178" fontId="73" fillId="0" borderId="17" xfId="0" applyNumberFormat="1" applyFont="1" applyFill="1" applyBorder="1" applyAlignment="1">
      <alignment horizontal="center" vertical="center" wrapText="1"/>
    </xf>
    <xf numFmtId="178" fontId="73" fillId="0" borderId="16" xfId="0" applyNumberFormat="1" applyFont="1" applyFill="1" applyBorder="1" applyAlignment="1">
      <alignment horizontal="center" vertical="center" wrapText="1"/>
    </xf>
    <xf numFmtId="178" fontId="77" fillId="0" borderId="15" xfId="0" applyNumberFormat="1" applyFont="1" applyFill="1" applyBorder="1" applyAlignment="1">
      <alignment horizontal="center" vertical="center" wrapText="1"/>
    </xf>
    <xf numFmtId="178" fontId="77" fillId="0" borderId="17" xfId="0" applyNumberFormat="1" applyFont="1" applyFill="1" applyBorder="1" applyAlignment="1">
      <alignment horizontal="center" vertical="center" wrapText="1"/>
    </xf>
    <xf numFmtId="178" fontId="77" fillId="0" borderId="16" xfId="0" applyNumberFormat="1" applyFont="1" applyFill="1" applyBorder="1" applyAlignment="1">
      <alignment horizontal="center" vertical="center" wrapText="1"/>
    </xf>
    <xf numFmtId="3" fontId="77" fillId="0" borderId="15" xfId="0" applyNumberFormat="1" applyFont="1" applyFill="1" applyBorder="1" applyAlignment="1">
      <alignment horizontal="center" vertical="center" wrapText="1" shrinkToFit="1"/>
    </xf>
    <xf numFmtId="3" fontId="77" fillId="0" borderId="16" xfId="0" applyNumberFormat="1" applyFont="1" applyFill="1" applyBorder="1" applyAlignment="1">
      <alignment horizontal="center" vertical="center" wrapText="1" shrinkToFit="1"/>
    </xf>
    <xf numFmtId="0" fontId="77" fillId="0" borderId="3" xfId="0" applyFont="1" applyFill="1" applyBorder="1" applyAlignment="1">
      <alignment horizontal="center" vertical="center" wrapText="1" shrinkToFit="1"/>
    </xf>
    <xf numFmtId="0" fontId="77" fillId="0" borderId="18" xfId="0" applyFont="1" applyFill="1" applyBorder="1" applyAlignment="1">
      <alignment horizontal="center" vertical="center" wrapText="1"/>
    </xf>
    <xf numFmtId="0" fontId="77" fillId="0" borderId="13" xfId="0" applyFont="1" applyFill="1" applyBorder="1" applyAlignment="1">
      <alignment horizontal="center" vertical="center" wrapText="1"/>
    </xf>
    <xf numFmtId="49" fontId="77" fillId="0" borderId="15" xfId="0" applyNumberFormat="1" applyFont="1" applyFill="1" applyBorder="1" applyAlignment="1">
      <alignment horizontal="left" vertical="center" wrapText="1"/>
    </xf>
    <xf numFmtId="49" fontId="77" fillId="0" borderId="17" xfId="0" applyNumberFormat="1" applyFont="1" applyFill="1" applyBorder="1" applyAlignment="1">
      <alignment horizontal="left" vertical="center" wrapText="1"/>
    </xf>
    <xf numFmtId="49" fontId="77" fillId="0" borderId="16" xfId="0" applyNumberFormat="1" applyFont="1" applyFill="1" applyBorder="1" applyAlignment="1">
      <alignment horizontal="left" vertical="center" wrapText="1"/>
    </xf>
    <xf numFmtId="0" fontId="77" fillId="0" borderId="15" xfId="0" applyNumberFormat="1" applyFont="1" applyFill="1" applyBorder="1" applyAlignment="1">
      <alignment horizontal="center" vertical="center" wrapText="1" shrinkToFit="1"/>
    </xf>
    <xf numFmtId="0" fontId="77" fillId="0" borderId="16" xfId="0" applyNumberFormat="1" applyFont="1" applyFill="1" applyBorder="1" applyAlignment="1">
      <alignment horizontal="center" vertical="center" wrapText="1" shrinkToFit="1"/>
    </xf>
    <xf numFmtId="0" fontId="77" fillId="0" borderId="15" xfId="0" applyNumberFormat="1" applyFont="1" applyFill="1" applyBorder="1" applyAlignment="1">
      <alignment horizontal="center" vertical="center" wrapText="1"/>
    </xf>
    <xf numFmtId="0" fontId="77" fillId="0" borderId="17" xfId="0" applyNumberFormat="1" applyFont="1" applyFill="1" applyBorder="1" applyAlignment="1">
      <alignment horizontal="center" vertical="center" wrapText="1"/>
    </xf>
    <xf numFmtId="0" fontId="77" fillId="0" borderId="15" xfId="0" applyFont="1" applyFill="1" applyBorder="1" applyAlignment="1">
      <alignment horizontal="center" vertical="center"/>
    </xf>
    <xf numFmtId="0" fontId="77" fillId="0" borderId="17" xfId="0" applyFont="1" applyFill="1" applyBorder="1" applyAlignment="1">
      <alignment horizontal="center" vertical="center"/>
    </xf>
    <xf numFmtId="0" fontId="77" fillId="0" borderId="16" xfId="0" applyFont="1" applyFill="1" applyBorder="1" applyAlignment="1">
      <alignment horizontal="center" vertical="center"/>
    </xf>
    <xf numFmtId="0" fontId="77" fillId="0" borderId="15" xfId="0" applyNumberFormat="1" applyFont="1" applyFill="1" applyBorder="1" applyAlignment="1">
      <alignment horizontal="left" vertical="center" wrapText="1"/>
    </xf>
    <xf numFmtId="0" fontId="77" fillId="0" borderId="17" xfId="0" applyNumberFormat="1" applyFont="1" applyFill="1" applyBorder="1" applyAlignment="1">
      <alignment horizontal="left" vertical="center" wrapText="1"/>
    </xf>
    <xf numFmtId="0" fontId="77" fillId="0" borderId="16" xfId="0" applyNumberFormat="1" applyFont="1" applyFill="1" applyBorder="1" applyAlignment="1">
      <alignment horizontal="left" vertical="center" wrapText="1"/>
    </xf>
    <xf numFmtId="0" fontId="77" fillId="0" borderId="15" xfId="0" applyFont="1" applyFill="1" applyBorder="1" applyAlignment="1">
      <alignment horizontal="center" vertical="center" wrapText="1" shrinkToFit="1"/>
    </xf>
    <xf numFmtId="0" fontId="77" fillId="0" borderId="16" xfId="0" applyFont="1" applyFill="1" applyBorder="1" applyAlignment="1">
      <alignment horizontal="center" vertical="center" wrapText="1" shrinkToFit="1"/>
    </xf>
    <xf numFmtId="0" fontId="77" fillId="0" borderId="1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/>
    </xf>
    <xf numFmtId="168" fontId="73" fillId="0" borderId="0" xfId="0" applyNumberFormat="1" applyFont="1" applyFill="1" applyBorder="1" applyAlignment="1">
      <alignment horizontal="center"/>
    </xf>
    <xf numFmtId="3" fontId="77" fillId="0" borderId="3" xfId="0" applyNumberFormat="1" applyFont="1" applyFill="1" applyBorder="1" applyAlignment="1">
      <alignment horizontal="left" vertical="center" wrapText="1"/>
    </xf>
    <xf numFmtId="176" fontId="73" fillId="0" borderId="3" xfId="0" applyNumberFormat="1" applyFont="1" applyFill="1" applyBorder="1" applyAlignment="1">
      <alignment horizontal="center" vertical="center" wrapText="1"/>
    </xf>
    <xf numFmtId="0" fontId="78" fillId="0" borderId="0" xfId="0" applyFont="1" applyFill="1" applyBorder="1" applyAlignment="1">
      <alignment horizontal="center"/>
    </xf>
    <xf numFmtId="3" fontId="73" fillId="0" borderId="3" xfId="0" applyNumberFormat="1" applyFont="1" applyFill="1" applyBorder="1" applyAlignment="1">
      <alignment horizontal="left" vertical="center" wrapText="1"/>
    </xf>
    <xf numFmtId="0" fontId="73" fillId="0" borderId="15" xfId="0" applyFont="1" applyFill="1" applyBorder="1" applyAlignment="1">
      <alignment horizontal="left"/>
    </xf>
    <xf numFmtId="0" fontId="73" fillId="0" borderId="17" xfId="0" applyFont="1" applyFill="1" applyBorder="1" applyAlignment="1">
      <alignment horizontal="left"/>
    </xf>
    <xf numFmtId="0" fontId="73" fillId="0" borderId="16" xfId="0" applyFont="1" applyFill="1" applyBorder="1" applyAlignment="1">
      <alignment horizontal="left"/>
    </xf>
    <xf numFmtId="49" fontId="77" fillId="0" borderId="15" xfId="0" applyNumberFormat="1" applyFont="1" applyFill="1" applyBorder="1" applyAlignment="1">
      <alignment horizontal="center" vertical="center" wrapText="1"/>
    </xf>
    <xf numFmtId="49" fontId="77" fillId="0" borderId="16" xfId="0" applyNumberFormat="1" applyFont="1" applyFill="1" applyBorder="1" applyAlignment="1">
      <alignment horizontal="center" vertical="center" wrapText="1"/>
    </xf>
    <xf numFmtId="0" fontId="73" fillId="0" borderId="15" xfId="0" applyNumberFormat="1" applyFont="1" applyFill="1" applyBorder="1" applyAlignment="1">
      <alignment horizontal="left" vertical="center" wrapText="1" shrinkToFit="1"/>
    </xf>
    <xf numFmtId="0" fontId="73" fillId="0" borderId="17" xfId="0" applyNumberFormat="1" applyFont="1" applyFill="1" applyBorder="1" applyAlignment="1">
      <alignment horizontal="left" vertical="center" wrapText="1" shrinkToFit="1"/>
    </xf>
    <xf numFmtId="0" fontId="73" fillId="0" borderId="16" xfId="0" applyNumberFormat="1" applyFont="1" applyFill="1" applyBorder="1" applyAlignment="1">
      <alignment horizontal="left" vertical="center" wrapText="1" shrinkToFit="1"/>
    </xf>
    <xf numFmtId="0" fontId="73" fillId="0" borderId="0" xfId="0" applyFont="1" applyAlignment="1">
      <alignment horizontal="right" vertical="center"/>
    </xf>
    <xf numFmtId="0" fontId="73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center" vertical="center"/>
    </xf>
    <xf numFmtId="0" fontId="87" fillId="0" borderId="17" xfId="0" applyFont="1" applyBorder="1" applyAlignment="1">
      <alignment horizontal="center" vertical="center"/>
    </xf>
    <xf numFmtId="0" fontId="87" fillId="0" borderId="16" xfId="0" applyFont="1" applyBorder="1" applyAlignment="1">
      <alignment horizontal="center" vertical="center"/>
    </xf>
    <xf numFmtId="0" fontId="73" fillId="28" borderId="15" xfId="0" applyFont="1" applyFill="1" applyBorder="1" applyAlignment="1">
      <alignment horizontal="center" vertical="center" wrapText="1"/>
    </xf>
    <xf numFmtId="0" fontId="87" fillId="28" borderId="17" xfId="0" applyFont="1" applyFill="1" applyBorder="1" applyAlignment="1">
      <alignment horizontal="center" vertical="center"/>
    </xf>
    <xf numFmtId="0" fontId="87" fillId="28" borderId="16" xfId="0" applyFont="1" applyFill="1" applyBorder="1" applyAlignment="1">
      <alignment horizontal="center" vertical="center"/>
    </xf>
    <xf numFmtId="0" fontId="10" fillId="28" borderId="0" xfId="0" applyFont="1" applyFill="1" applyBorder="1" applyAlignment="1">
      <alignment horizontal="center" vertical="top"/>
    </xf>
    <xf numFmtId="0" fontId="72" fillId="28" borderId="0" xfId="0" applyFont="1" applyFill="1" applyAlignment="1">
      <alignment horizontal="center" vertical="center"/>
    </xf>
    <xf numFmtId="0" fontId="76" fillId="28" borderId="0" xfId="0" applyFont="1" applyFill="1" applyBorder="1" applyAlignment="1">
      <alignment vertical="center"/>
    </xf>
    <xf numFmtId="168" fontId="77" fillId="0" borderId="3" xfId="0" applyNumberFormat="1" applyFont="1" applyFill="1" applyBorder="1" applyAlignment="1">
      <alignment vertical="center" wrapText="1"/>
    </xf>
    <xf numFmtId="168" fontId="73" fillId="0" borderId="3" xfId="0" applyNumberFormat="1" applyFont="1" applyFill="1" applyBorder="1" applyAlignment="1">
      <alignment vertical="center" wrapText="1"/>
    </xf>
  </cellXfs>
  <cellStyles count="369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Звичайний_Розшифровка до капівидатків" xfId="367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 3 2" xfId="353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0 2" xfId="354"/>
    <cellStyle name="Обычный 3 11" xfId="259"/>
    <cellStyle name="Обычный 3 11 2" xfId="355"/>
    <cellStyle name="Обычный 3 12" xfId="260"/>
    <cellStyle name="Обычный 3 12 2" xfId="356"/>
    <cellStyle name="Обычный 3 13" xfId="261"/>
    <cellStyle name="Обычный 3 13 2" xfId="357"/>
    <cellStyle name="Обычный 3 14" xfId="262"/>
    <cellStyle name="Обычный 3 2" xfId="263"/>
    <cellStyle name="Обычный 3 2 2" xfId="358"/>
    <cellStyle name="Обычный 3 3" xfId="264"/>
    <cellStyle name="Обычный 3 3 2" xfId="359"/>
    <cellStyle name="Обычный 3 4" xfId="265"/>
    <cellStyle name="Обычный 3 4 2" xfId="360"/>
    <cellStyle name="Обычный 3 5" xfId="266"/>
    <cellStyle name="Обычный 3 5 2" xfId="361"/>
    <cellStyle name="Обычный 3 6" xfId="267"/>
    <cellStyle name="Обычный 3 6 2" xfId="362"/>
    <cellStyle name="Обычный 3 7" xfId="268"/>
    <cellStyle name="Обычный 3 7 2" xfId="363"/>
    <cellStyle name="Обычный 3 8" xfId="269"/>
    <cellStyle name="Обычный 3 8 2" xfId="364"/>
    <cellStyle name="Обычный 3 9" xfId="270"/>
    <cellStyle name="Обычный 3 9 2" xfId="365"/>
    <cellStyle name="Обычный 3_Дефицит_7 млрд_0608_бс" xfId="271"/>
    <cellStyle name="Обычный 4" xfId="272"/>
    <cellStyle name="Обычный 4 2" xfId="366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Обычный_Розшифровка до капівидатків" xfId="368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3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7  інші витрати"/>
      <sheetName val="Правила ДДС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29"/>
  <sheetViews>
    <sheetView zoomScale="56" zoomScaleNormal="56" zoomScaleSheetLayoutView="50" workbookViewId="0">
      <selection activeCell="A4" sqref="A4:I4"/>
    </sheetView>
  </sheetViews>
  <sheetFormatPr defaultColWidth="8.88671875" defaultRowHeight="18"/>
  <cols>
    <col min="1" max="1" width="98.5546875" style="2" customWidth="1"/>
    <col min="2" max="2" width="14.88671875" style="4" customWidth="1"/>
    <col min="3" max="7" width="22.44140625" style="4" customWidth="1"/>
    <col min="8" max="8" width="25.6640625" style="4" customWidth="1"/>
    <col min="9" max="9" width="31.88671875" style="4" customWidth="1"/>
    <col min="10" max="16384" width="8.88671875" style="2"/>
  </cols>
  <sheetData>
    <row r="1" spans="1:9" ht="30">
      <c r="A1" s="326" t="s">
        <v>99</v>
      </c>
      <c r="B1" s="326"/>
      <c r="C1" s="326"/>
      <c r="D1" s="326"/>
      <c r="E1" s="326"/>
      <c r="F1" s="326"/>
      <c r="G1" s="326"/>
      <c r="H1" s="326"/>
      <c r="I1" s="326"/>
    </row>
    <row r="2" spans="1:9" ht="30">
      <c r="A2" s="326" t="s">
        <v>267</v>
      </c>
      <c r="B2" s="326"/>
      <c r="C2" s="326"/>
      <c r="D2" s="326"/>
      <c r="E2" s="326"/>
      <c r="F2" s="326"/>
      <c r="G2" s="326"/>
      <c r="H2" s="326"/>
      <c r="I2" s="326"/>
    </row>
    <row r="3" spans="1:9" ht="30">
      <c r="A3" s="326" t="s">
        <v>270</v>
      </c>
      <c r="B3" s="326"/>
      <c r="C3" s="326"/>
      <c r="D3" s="326"/>
      <c r="E3" s="326"/>
      <c r="F3" s="326"/>
      <c r="G3" s="326"/>
      <c r="H3" s="326"/>
      <c r="I3" s="326"/>
    </row>
    <row r="4" spans="1:9" ht="30">
      <c r="A4" s="326" t="s">
        <v>334</v>
      </c>
      <c r="B4" s="326"/>
      <c r="C4" s="326"/>
      <c r="D4" s="326"/>
      <c r="E4" s="326"/>
      <c r="F4" s="326"/>
      <c r="G4" s="326"/>
      <c r="H4" s="326"/>
      <c r="I4" s="326"/>
    </row>
    <row r="5" spans="1:9">
      <c r="B5" s="73"/>
      <c r="C5" s="73"/>
      <c r="D5" s="73"/>
      <c r="E5" s="73"/>
      <c r="F5" s="73"/>
      <c r="G5" s="73"/>
      <c r="H5" s="73"/>
      <c r="I5" s="73"/>
    </row>
    <row r="6" spans="1:9">
      <c r="B6" s="73"/>
      <c r="C6" s="73"/>
      <c r="D6" s="73"/>
      <c r="E6" s="73"/>
      <c r="F6" s="73"/>
      <c r="G6" s="73"/>
      <c r="H6" s="73"/>
      <c r="I6" s="73"/>
    </row>
    <row r="7" spans="1:9" ht="29.25" customHeight="1">
      <c r="A7" s="117"/>
      <c r="B7" s="116"/>
      <c r="C7" s="116"/>
      <c r="D7" s="116"/>
      <c r="E7" s="116"/>
      <c r="F7" s="116"/>
      <c r="G7" s="116"/>
      <c r="H7" s="56" t="s">
        <v>197</v>
      </c>
    </row>
    <row r="8" spans="1:9" ht="37.5" customHeight="1">
      <c r="A8" s="331" t="s">
        <v>60</v>
      </c>
      <c r="B8" s="331"/>
      <c r="C8" s="331"/>
      <c r="D8" s="331"/>
      <c r="E8" s="331"/>
      <c r="F8" s="331"/>
      <c r="G8" s="331"/>
      <c r="H8" s="331"/>
      <c r="I8" s="331"/>
    </row>
    <row r="9" spans="1:9" ht="22.5" customHeight="1">
      <c r="A9" s="114"/>
      <c r="B9" s="104"/>
      <c r="C9" s="104"/>
      <c r="D9" s="104"/>
      <c r="E9" s="104"/>
      <c r="F9" s="104"/>
      <c r="G9" s="104"/>
      <c r="H9" s="104" t="s">
        <v>263</v>
      </c>
      <c r="I9" s="104"/>
    </row>
    <row r="10" spans="1:9" ht="55.5" customHeight="1">
      <c r="A10" s="333" t="s">
        <v>114</v>
      </c>
      <c r="B10" s="332" t="s">
        <v>7</v>
      </c>
      <c r="C10" s="332" t="s">
        <v>159</v>
      </c>
      <c r="D10" s="332"/>
      <c r="E10" s="333" t="s">
        <v>332</v>
      </c>
      <c r="F10" s="333"/>
      <c r="G10" s="333"/>
      <c r="H10" s="333"/>
      <c r="I10" s="333"/>
    </row>
    <row r="11" spans="1:9" ht="108" customHeight="1">
      <c r="A11" s="333"/>
      <c r="B11" s="332"/>
      <c r="C11" s="240" t="s">
        <v>331</v>
      </c>
      <c r="D11" s="217" t="s">
        <v>313</v>
      </c>
      <c r="E11" s="240" t="s">
        <v>108</v>
      </c>
      <c r="F11" s="120" t="s">
        <v>104</v>
      </c>
      <c r="G11" s="121" t="s">
        <v>111</v>
      </c>
      <c r="H11" s="121" t="s">
        <v>209</v>
      </c>
      <c r="I11" s="120" t="s">
        <v>110</v>
      </c>
    </row>
    <row r="12" spans="1:9" ht="24.75" customHeight="1">
      <c r="A12" s="118">
        <v>1</v>
      </c>
      <c r="B12" s="120">
        <v>2</v>
      </c>
      <c r="C12" s="118">
        <v>3</v>
      </c>
      <c r="D12" s="120">
        <v>4</v>
      </c>
      <c r="E12" s="118">
        <v>5</v>
      </c>
      <c r="F12" s="120">
        <v>6</v>
      </c>
      <c r="G12" s="118">
        <v>7</v>
      </c>
      <c r="H12" s="120">
        <v>8</v>
      </c>
      <c r="I12" s="118">
        <v>9</v>
      </c>
    </row>
    <row r="13" spans="1:9" s="34" customFormat="1" ht="32.25" customHeight="1">
      <c r="A13" s="334" t="s">
        <v>109</v>
      </c>
      <c r="B13" s="334"/>
      <c r="C13" s="334"/>
      <c r="D13" s="334"/>
      <c r="E13" s="334"/>
      <c r="F13" s="334"/>
      <c r="G13" s="334"/>
      <c r="H13" s="334"/>
      <c r="I13" s="334"/>
    </row>
    <row r="14" spans="1:9" s="34" customFormat="1" ht="32.25" customHeight="1">
      <c r="A14" s="312" t="s">
        <v>90</v>
      </c>
      <c r="B14" s="313">
        <v>1000</v>
      </c>
      <c r="C14" s="257">
        <v>1006.7</v>
      </c>
      <c r="D14" s="257">
        <v>1600.2</v>
      </c>
      <c r="E14" s="257">
        <v>1682.9</v>
      </c>
      <c r="F14" s="257">
        <v>1600.2</v>
      </c>
      <c r="G14" s="314">
        <f t="shared" ref="G14" si="0">IF(F14="(    )",0,F14)-IF(E14="(    )",0,E14)</f>
        <v>-82.700000000000045</v>
      </c>
      <c r="H14" s="314">
        <f t="shared" ref="H14:H16" si="1">IF(IF(E14="(    )",0,E14)=0,0,IF(F14="(    )",0,F14)/IF(E14="(    )",0,E14))*100</f>
        <v>95.085863687681965</v>
      </c>
      <c r="I14" s="315"/>
    </row>
    <row r="15" spans="1:9" s="34" customFormat="1" ht="32.25" customHeight="1">
      <c r="A15" s="312" t="s">
        <v>82</v>
      </c>
      <c r="B15" s="313">
        <v>1010</v>
      </c>
      <c r="C15" s="257">
        <f>SUM(C16:C23)</f>
        <v>-1925.3000000000002</v>
      </c>
      <c r="D15" s="257">
        <f>SUM(D16:D23)</f>
        <v>-3845.5</v>
      </c>
      <c r="E15" s="257">
        <f t="shared" ref="E15:F15" si="2">SUM(E16:E23)</f>
        <v>-2538.6</v>
      </c>
      <c r="F15" s="257">
        <f>SUM(F16:F23)</f>
        <v>-3845.5</v>
      </c>
      <c r="G15" s="314">
        <f>IF(F15="(    )",0,F15)-IF(E15="(    )",0,E15)</f>
        <v>-1306.9000000000001</v>
      </c>
      <c r="H15" s="314">
        <f t="shared" si="1"/>
        <v>151.48113133223038</v>
      </c>
      <c r="I15" s="315"/>
    </row>
    <row r="16" spans="1:9" ht="32.25" customHeight="1">
      <c r="A16" s="178" t="s">
        <v>174</v>
      </c>
      <c r="B16" s="179">
        <v>1011</v>
      </c>
      <c r="C16" s="258">
        <v>-48.3</v>
      </c>
      <c r="D16" s="258">
        <v>-83.3</v>
      </c>
      <c r="E16" s="258">
        <v>-60</v>
      </c>
      <c r="F16" s="258">
        <v>-83.3</v>
      </c>
      <c r="G16" s="244">
        <f>IF(F16="(    )",0,F16)-IF(E16="(    )",0,E16)</f>
        <v>-23.299999999999997</v>
      </c>
      <c r="H16" s="244">
        <f t="shared" si="1"/>
        <v>138.83333333333331</v>
      </c>
      <c r="I16" s="180"/>
    </row>
    <row r="17" spans="1:9" ht="32.25" customHeight="1">
      <c r="A17" s="178" t="s">
        <v>245</v>
      </c>
      <c r="B17" s="179">
        <v>1012</v>
      </c>
      <c r="C17" s="258">
        <v>-620.29999999999995</v>
      </c>
      <c r="D17" s="258">
        <v>-753.6</v>
      </c>
      <c r="E17" s="258">
        <v>-933</v>
      </c>
      <c r="F17" s="258">
        <v>-753.6</v>
      </c>
      <c r="G17" s="244">
        <f t="shared" ref="G17" si="3">IF(F17="(    )",0,F17)-IF(E17="(    )",0,E17)</f>
        <v>179.39999999999998</v>
      </c>
      <c r="H17" s="244">
        <f t="shared" ref="H17" si="4">IF(IF(E17="(    )",0,E17)=0,0,IF(F17="(    )",0,F17)/IF(E17="(    )",0,E17))*100</f>
        <v>80.771704180064305</v>
      </c>
      <c r="I17" s="180"/>
    </row>
    <row r="18" spans="1:9" ht="32.25" customHeight="1">
      <c r="A18" s="178" t="s">
        <v>175</v>
      </c>
      <c r="B18" s="179">
        <v>1013</v>
      </c>
      <c r="C18" s="258">
        <v>-220.6</v>
      </c>
      <c r="D18" s="258">
        <v>-437.4</v>
      </c>
      <c r="E18" s="258">
        <v>-339.5</v>
      </c>
      <c r="F18" s="258">
        <v>-437.4</v>
      </c>
      <c r="G18" s="244">
        <f t="shared" ref="G18:G81" si="5">IF(F18="(    )",0,F18)-IF(E18="(    )",0,E18)</f>
        <v>-97.899999999999977</v>
      </c>
      <c r="H18" s="244">
        <f t="shared" ref="H18:H80" si="6">IF(IF(E18="(    )",0,E18)=0,0,IF(F18="(    )",0,F18)/IF(E18="(    )",0,E18))*100</f>
        <v>128.83652430044182</v>
      </c>
      <c r="I18" s="180"/>
    </row>
    <row r="19" spans="1:9" ht="32.25" customHeight="1">
      <c r="A19" s="178" t="s">
        <v>4</v>
      </c>
      <c r="B19" s="179">
        <v>1014</v>
      </c>
      <c r="C19" s="258">
        <v>-413.1</v>
      </c>
      <c r="D19" s="258">
        <v>-701.2</v>
      </c>
      <c r="E19" s="258">
        <v>-531.79999999999995</v>
      </c>
      <c r="F19" s="258">
        <v>-701.2</v>
      </c>
      <c r="G19" s="244">
        <f t="shared" si="5"/>
        <v>-169.40000000000009</v>
      </c>
      <c r="H19" s="244">
        <f t="shared" si="6"/>
        <v>131.85408048138402</v>
      </c>
      <c r="I19" s="180"/>
    </row>
    <row r="20" spans="1:9" ht="32.25" customHeight="1">
      <c r="A20" s="178" t="s">
        <v>5</v>
      </c>
      <c r="B20" s="179">
        <v>1015</v>
      </c>
      <c r="C20" s="258">
        <v>-89.5</v>
      </c>
      <c r="D20" s="258">
        <v>-145.9</v>
      </c>
      <c r="E20" s="258">
        <v>-116.8</v>
      </c>
      <c r="F20" s="258">
        <v>-145.9</v>
      </c>
      <c r="G20" s="244">
        <f t="shared" si="5"/>
        <v>-29.100000000000009</v>
      </c>
      <c r="H20" s="244">
        <f t="shared" si="6"/>
        <v>124.91438356164383</v>
      </c>
      <c r="I20" s="180"/>
    </row>
    <row r="21" spans="1:9" s="183" customFormat="1" ht="42">
      <c r="A21" s="178" t="s">
        <v>176</v>
      </c>
      <c r="B21" s="255">
        <v>1016</v>
      </c>
      <c r="C21" s="258">
        <v>-4.2</v>
      </c>
      <c r="D21" s="258">
        <v>-6.2</v>
      </c>
      <c r="E21" s="258">
        <v>-10</v>
      </c>
      <c r="F21" s="258">
        <v>-6.2</v>
      </c>
      <c r="G21" s="244">
        <f t="shared" si="5"/>
        <v>3.8</v>
      </c>
      <c r="H21" s="244">
        <f t="shared" si="6"/>
        <v>62</v>
      </c>
      <c r="I21" s="256"/>
    </row>
    <row r="22" spans="1:9" s="1" customFormat="1" ht="32.25" customHeight="1">
      <c r="A22" s="178" t="s">
        <v>177</v>
      </c>
      <c r="B22" s="255">
        <v>1017</v>
      </c>
      <c r="C22" s="258">
        <v>-244.7</v>
      </c>
      <c r="D22" s="258">
        <v>-1360</v>
      </c>
      <c r="E22" s="258">
        <v>-231.8</v>
      </c>
      <c r="F22" s="258">
        <v>-1360</v>
      </c>
      <c r="G22" s="244">
        <f t="shared" si="5"/>
        <v>-1128.2</v>
      </c>
      <c r="H22" s="244">
        <f t="shared" si="6"/>
        <v>586.71268334771355</v>
      </c>
      <c r="I22" s="256"/>
    </row>
    <row r="23" spans="1:9" ht="32.25" customHeight="1">
      <c r="A23" s="178" t="s">
        <v>178</v>
      </c>
      <c r="B23" s="179">
        <v>1018</v>
      </c>
      <c r="C23" s="258">
        <f>-'Розшифровка фінрезультати'!C6</f>
        <v>-284.60000000000002</v>
      </c>
      <c r="D23" s="258">
        <f>-'Розшифровка фінрезультати'!E6</f>
        <v>-357.90000000000003</v>
      </c>
      <c r="E23" s="258">
        <v>-315.7</v>
      </c>
      <c r="F23" s="258">
        <f>-'Розшифровка фінрезультати'!E6</f>
        <v>-357.90000000000003</v>
      </c>
      <c r="G23" s="244">
        <f t="shared" si="5"/>
        <v>-42.200000000000045</v>
      </c>
      <c r="H23" s="244">
        <f t="shared" si="6"/>
        <v>113.36712068419388</v>
      </c>
      <c r="I23" s="180"/>
    </row>
    <row r="24" spans="1:9" s="34" customFormat="1" ht="32.25" customHeight="1">
      <c r="A24" s="312" t="s">
        <v>10</v>
      </c>
      <c r="B24" s="313">
        <v>1020</v>
      </c>
      <c r="C24" s="257">
        <f>SUM(C14,C15)</f>
        <v>-918.60000000000014</v>
      </c>
      <c r="D24" s="257">
        <f>SUM(D14,D15)</f>
        <v>-2245.3000000000002</v>
      </c>
      <c r="E24" s="257">
        <f t="shared" ref="E24:F24" si="7">SUM(E14,E15)</f>
        <v>-855.69999999999982</v>
      </c>
      <c r="F24" s="257">
        <f>SUM(F14,F15)</f>
        <v>-2245.3000000000002</v>
      </c>
      <c r="G24" s="314">
        <f t="shared" si="5"/>
        <v>-1389.6000000000004</v>
      </c>
      <c r="H24" s="314">
        <f t="shared" si="6"/>
        <v>262.39336215963544</v>
      </c>
      <c r="I24" s="315"/>
    </row>
    <row r="25" spans="1:9" s="34" customFormat="1" ht="32.25" customHeight="1">
      <c r="A25" s="312" t="s">
        <v>96</v>
      </c>
      <c r="B25" s="313">
        <v>1030</v>
      </c>
      <c r="C25" s="257">
        <f>SUM(C26:C43,C45)</f>
        <v>-539.80000000000007</v>
      </c>
      <c r="D25" s="257">
        <f t="shared" ref="D25:F25" si="8">SUM(D26:D43,D45)</f>
        <v>-771.19999999999993</v>
      </c>
      <c r="E25" s="257">
        <f t="shared" si="8"/>
        <v>-668.5</v>
      </c>
      <c r="F25" s="257">
        <f t="shared" si="8"/>
        <v>-771.19999999999993</v>
      </c>
      <c r="G25" s="314">
        <f t="shared" si="5"/>
        <v>-102.69999999999993</v>
      </c>
      <c r="H25" s="314">
        <f t="shared" si="6"/>
        <v>115.36275243081523</v>
      </c>
      <c r="I25" s="315"/>
    </row>
    <row r="26" spans="1:9" s="29" customFormat="1" ht="32.25" customHeight="1">
      <c r="A26" s="178" t="s">
        <v>64</v>
      </c>
      <c r="B26" s="179">
        <v>1031</v>
      </c>
      <c r="C26" s="258">
        <v>-8.9</v>
      </c>
      <c r="D26" s="258">
        <f>-'6.2. Інша інфо_2'!X9</f>
        <v>-24.3</v>
      </c>
      <c r="E26" s="258">
        <v>-16</v>
      </c>
      <c r="F26" s="258">
        <f>-'6.2. Інша інфо_2'!X9</f>
        <v>-24.3</v>
      </c>
      <c r="G26" s="244">
        <f t="shared" si="5"/>
        <v>-8.3000000000000007</v>
      </c>
      <c r="H26" s="244">
        <f t="shared" si="6"/>
        <v>151.875</v>
      </c>
      <c r="I26" s="180"/>
    </row>
    <row r="27" spans="1:9" s="29" customFormat="1" ht="32.25" customHeight="1">
      <c r="A27" s="178" t="s">
        <v>91</v>
      </c>
      <c r="B27" s="179">
        <v>1032</v>
      </c>
      <c r="C27" s="258">
        <f>-'6.2. Інша інфо_2'!R19</f>
        <v>0</v>
      </c>
      <c r="D27" s="258">
        <f>-'6.2. Інша інфо_2'!X19</f>
        <v>0</v>
      </c>
      <c r="E27" s="258">
        <f>'6.2. Інша інфо_2'!U19</f>
        <v>0</v>
      </c>
      <c r="F27" s="258">
        <f>-'6.2. Інша інфо_2'!X19</f>
        <v>0</v>
      </c>
      <c r="G27" s="244">
        <f t="shared" si="5"/>
        <v>0</v>
      </c>
      <c r="H27" s="244">
        <f t="shared" si="6"/>
        <v>0</v>
      </c>
      <c r="I27" s="180"/>
    </row>
    <row r="28" spans="1:9" s="34" customFormat="1" ht="32.25" customHeight="1">
      <c r="A28" s="178" t="s">
        <v>9</v>
      </c>
      <c r="B28" s="179">
        <v>1033</v>
      </c>
      <c r="C28" s="258" t="s">
        <v>137</v>
      </c>
      <c r="D28" s="258" t="s">
        <v>137</v>
      </c>
      <c r="E28" s="258" t="s">
        <v>137</v>
      </c>
      <c r="F28" s="258" t="s">
        <v>137</v>
      </c>
      <c r="G28" s="244">
        <f t="shared" si="5"/>
        <v>0</v>
      </c>
      <c r="H28" s="244">
        <f t="shared" si="6"/>
        <v>0</v>
      </c>
      <c r="I28" s="180"/>
    </row>
    <row r="29" spans="1:9" s="34" customFormat="1" ht="32.25" customHeight="1">
      <c r="A29" s="178" t="s">
        <v>18</v>
      </c>
      <c r="B29" s="179">
        <v>1034</v>
      </c>
      <c r="C29" s="258" t="s">
        <v>137</v>
      </c>
      <c r="D29" s="258" t="s">
        <v>137</v>
      </c>
      <c r="E29" s="258" t="s">
        <v>137</v>
      </c>
      <c r="F29" s="258" t="s">
        <v>137</v>
      </c>
      <c r="G29" s="244">
        <f t="shared" si="5"/>
        <v>0</v>
      </c>
      <c r="H29" s="244">
        <f t="shared" si="6"/>
        <v>0</v>
      </c>
      <c r="I29" s="180"/>
    </row>
    <row r="30" spans="1:9" s="34" customFormat="1" ht="32.25" customHeight="1">
      <c r="A30" s="178" t="s">
        <v>19</v>
      </c>
      <c r="B30" s="179">
        <v>1035</v>
      </c>
      <c r="C30" s="258">
        <v>-1.9</v>
      </c>
      <c r="D30" s="258">
        <v>-2.1</v>
      </c>
      <c r="E30" s="316">
        <v>-2</v>
      </c>
      <c r="F30" s="258">
        <v>-2.1</v>
      </c>
      <c r="G30" s="244">
        <f t="shared" si="5"/>
        <v>-0.10000000000000009</v>
      </c>
      <c r="H30" s="244">
        <f t="shared" si="6"/>
        <v>105</v>
      </c>
      <c r="I30" s="180"/>
    </row>
    <row r="31" spans="1:9" s="34" customFormat="1" ht="32.25" customHeight="1">
      <c r="A31" s="178" t="s">
        <v>20</v>
      </c>
      <c r="B31" s="179">
        <v>1036</v>
      </c>
      <c r="C31" s="258">
        <v>-414.5</v>
      </c>
      <c r="D31" s="258">
        <v>-588.1</v>
      </c>
      <c r="E31" s="316">
        <v>-495</v>
      </c>
      <c r="F31" s="258">
        <v>-588.1</v>
      </c>
      <c r="G31" s="244">
        <f t="shared" si="5"/>
        <v>-93.100000000000023</v>
      </c>
      <c r="H31" s="244">
        <f t="shared" si="6"/>
        <v>118.8080808080808</v>
      </c>
      <c r="I31" s="180"/>
    </row>
    <row r="32" spans="1:9" s="34" customFormat="1" ht="32.25" customHeight="1">
      <c r="A32" s="178" t="s">
        <v>21</v>
      </c>
      <c r="B32" s="179">
        <v>1037</v>
      </c>
      <c r="C32" s="258">
        <v>-80.8</v>
      </c>
      <c r="D32" s="258">
        <v>-115.2</v>
      </c>
      <c r="E32" s="316">
        <v>-108.8</v>
      </c>
      <c r="F32" s="258">
        <v>-115.2</v>
      </c>
      <c r="G32" s="244">
        <f t="shared" si="5"/>
        <v>-6.4000000000000057</v>
      </c>
      <c r="H32" s="244">
        <f t="shared" si="6"/>
        <v>105.88235294117648</v>
      </c>
      <c r="I32" s="180"/>
    </row>
    <row r="33" spans="1:9" s="29" customFormat="1" ht="42">
      <c r="A33" s="178" t="s">
        <v>22</v>
      </c>
      <c r="B33" s="179">
        <v>1038</v>
      </c>
      <c r="C33" s="258">
        <v>-6.1</v>
      </c>
      <c r="D33" s="258">
        <v>-5.0999999999999996</v>
      </c>
      <c r="E33" s="316">
        <v>-16</v>
      </c>
      <c r="F33" s="258">
        <v>-5.0999999999999996</v>
      </c>
      <c r="G33" s="244">
        <f t="shared" si="5"/>
        <v>10.9</v>
      </c>
      <c r="H33" s="244">
        <f t="shared" si="6"/>
        <v>31.874999999999996</v>
      </c>
      <c r="I33" s="180"/>
    </row>
    <row r="34" spans="1:9" s="1" customFormat="1" ht="42">
      <c r="A34" s="178" t="s">
        <v>23</v>
      </c>
      <c r="B34" s="179">
        <v>1039</v>
      </c>
      <c r="C34" s="258" t="s">
        <v>137</v>
      </c>
      <c r="D34" s="258" t="s">
        <v>137</v>
      </c>
      <c r="E34" s="258" t="s">
        <v>137</v>
      </c>
      <c r="F34" s="258" t="s">
        <v>137</v>
      </c>
      <c r="G34" s="244">
        <f t="shared" si="5"/>
        <v>0</v>
      </c>
      <c r="H34" s="244">
        <f t="shared" si="6"/>
        <v>0</v>
      </c>
      <c r="I34" s="180"/>
    </row>
    <row r="35" spans="1:9" s="29" customFormat="1" ht="38.4" customHeight="1">
      <c r="A35" s="178" t="s">
        <v>24</v>
      </c>
      <c r="B35" s="179">
        <v>1040</v>
      </c>
      <c r="C35" s="258">
        <v>-1.5</v>
      </c>
      <c r="D35" s="258">
        <v>-1.4</v>
      </c>
      <c r="E35" s="258">
        <v>-1.5</v>
      </c>
      <c r="F35" s="258">
        <v>-1.4</v>
      </c>
      <c r="G35" s="244">
        <f t="shared" si="5"/>
        <v>0.10000000000000009</v>
      </c>
      <c r="H35" s="244">
        <f t="shared" si="6"/>
        <v>93.333333333333329</v>
      </c>
      <c r="I35" s="180"/>
    </row>
    <row r="36" spans="1:9" s="34" customFormat="1" ht="32.25" customHeight="1">
      <c r="A36" s="178" t="s">
        <v>25</v>
      </c>
      <c r="B36" s="179">
        <v>1041</v>
      </c>
      <c r="C36" s="258" t="s">
        <v>137</v>
      </c>
      <c r="D36" s="258" t="s">
        <v>137</v>
      </c>
      <c r="E36" s="258" t="s">
        <v>137</v>
      </c>
      <c r="F36" s="258" t="s">
        <v>137</v>
      </c>
      <c r="G36" s="244">
        <f t="shared" si="5"/>
        <v>0</v>
      </c>
      <c r="H36" s="244">
        <f t="shared" si="6"/>
        <v>0</v>
      </c>
      <c r="I36" s="180"/>
    </row>
    <row r="37" spans="1:9" s="34" customFormat="1" ht="32.25" customHeight="1">
      <c r="A37" s="178" t="s">
        <v>26</v>
      </c>
      <c r="B37" s="179">
        <v>1042</v>
      </c>
      <c r="C37" s="258">
        <v>-1.5</v>
      </c>
      <c r="D37" s="258">
        <v>-0.8</v>
      </c>
      <c r="E37" s="316">
        <v>-1.2</v>
      </c>
      <c r="F37" s="258">
        <v>-0.8</v>
      </c>
      <c r="G37" s="244">
        <f t="shared" si="5"/>
        <v>0.39999999999999991</v>
      </c>
      <c r="H37" s="244">
        <f t="shared" si="6"/>
        <v>66.666666666666671</v>
      </c>
      <c r="I37" s="180"/>
    </row>
    <row r="38" spans="1:9" s="34" customFormat="1" ht="32.25" customHeight="1">
      <c r="A38" s="178" t="s">
        <v>41</v>
      </c>
      <c r="B38" s="179">
        <v>1043</v>
      </c>
      <c r="C38" s="258">
        <v>-18.399999999999999</v>
      </c>
      <c r="D38" s="258">
        <v>-7</v>
      </c>
      <c r="E38" s="316">
        <v>-12</v>
      </c>
      <c r="F38" s="258">
        <v>-7</v>
      </c>
      <c r="G38" s="244">
        <f t="shared" si="5"/>
        <v>5</v>
      </c>
      <c r="H38" s="244">
        <f t="shared" si="6"/>
        <v>58.333333333333336</v>
      </c>
      <c r="I38" s="180"/>
    </row>
    <row r="39" spans="1:9" s="34" customFormat="1" ht="32.25" customHeight="1">
      <c r="A39" s="178" t="s">
        <v>27</v>
      </c>
      <c r="B39" s="179">
        <v>1044</v>
      </c>
      <c r="C39" s="258" t="s">
        <v>137</v>
      </c>
      <c r="D39" s="258" t="s">
        <v>137</v>
      </c>
      <c r="E39" s="258" t="s">
        <v>137</v>
      </c>
      <c r="F39" s="258" t="s">
        <v>137</v>
      </c>
      <c r="G39" s="244">
        <f t="shared" si="5"/>
        <v>0</v>
      </c>
      <c r="H39" s="244">
        <f t="shared" si="6"/>
        <v>0</v>
      </c>
      <c r="I39" s="180"/>
    </row>
    <row r="40" spans="1:9" s="34" customFormat="1" ht="32.25" customHeight="1">
      <c r="A40" s="178" t="s">
        <v>28</v>
      </c>
      <c r="B40" s="179">
        <v>1045</v>
      </c>
      <c r="C40" s="258" t="s">
        <v>137</v>
      </c>
      <c r="D40" s="258" t="s">
        <v>137</v>
      </c>
      <c r="E40" s="258" t="s">
        <v>137</v>
      </c>
      <c r="F40" s="258" t="s">
        <v>137</v>
      </c>
      <c r="G40" s="244">
        <f t="shared" si="5"/>
        <v>0</v>
      </c>
      <c r="H40" s="244">
        <f t="shared" si="6"/>
        <v>0</v>
      </c>
      <c r="I40" s="180"/>
    </row>
    <row r="41" spans="1:9" s="29" customFormat="1" ht="32.25" customHeight="1">
      <c r="A41" s="178" t="s">
        <v>29</v>
      </c>
      <c r="B41" s="179">
        <v>1046</v>
      </c>
      <c r="C41" s="258" t="s">
        <v>137</v>
      </c>
      <c r="D41" s="258" t="s">
        <v>137</v>
      </c>
      <c r="E41" s="258" t="s">
        <v>137</v>
      </c>
      <c r="F41" s="258" t="s">
        <v>137</v>
      </c>
      <c r="G41" s="244">
        <f t="shared" si="5"/>
        <v>0</v>
      </c>
      <c r="H41" s="244">
        <f t="shared" si="6"/>
        <v>0</v>
      </c>
      <c r="I41" s="180"/>
    </row>
    <row r="42" spans="1:9" s="29" customFormat="1" ht="32.25" customHeight="1">
      <c r="A42" s="178" t="s">
        <v>30</v>
      </c>
      <c r="B42" s="179">
        <v>1047</v>
      </c>
      <c r="C42" s="258" t="s">
        <v>137</v>
      </c>
      <c r="D42" s="258" t="s">
        <v>137</v>
      </c>
      <c r="E42" s="316">
        <v>-2</v>
      </c>
      <c r="F42" s="258" t="s">
        <v>137</v>
      </c>
      <c r="G42" s="244">
        <f t="shared" si="5"/>
        <v>2</v>
      </c>
      <c r="H42" s="244">
        <f t="shared" si="6"/>
        <v>0</v>
      </c>
      <c r="I42" s="180"/>
    </row>
    <row r="43" spans="1:9" s="1" customFormat="1" ht="42">
      <c r="A43" s="178" t="s">
        <v>49</v>
      </c>
      <c r="B43" s="179">
        <v>1048</v>
      </c>
      <c r="C43" s="258">
        <v>0</v>
      </c>
      <c r="D43" s="258">
        <v>-0.8</v>
      </c>
      <c r="E43" s="316">
        <v>-2</v>
      </c>
      <c r="F43" s="258">
        <v>-0.8</v>
      </c>
      <c r="G43" s="244">
        <f t="shared" si="5"/>
        <v>1.2</v>
      </c>
      <c r="H43" s="244">
        <f t="shared" si="6"/>
        <v>40</v>
      </c>
      <c r="I43" s="180"/>
    </row>
    <row r="44" spans="1:9" s="34" customFormat="1" ht="32.25" customHeight="1">
      <c r="A44" s="178" t="s">
        <v>31</v>
      </c>
      <c r="B44" s="179" t="s">
        <v>206</v>
      </c>
      <c r="C44" s="258" t="s">
        <v>137</v>
      </c>
      <c r="D44" s="258" t="s">
        <v>137</v>
      </c>
      <c r="E44" s="258" t="s">
        <v>137</v>
      </c>
      <c r="F44" s="258" t="s">
        <v>137</v>
      </c>
      <c r="G44" s="244">
        <f t="shared" si="5"/>
        <v>0</v>
      </c>
      <c r="H44" s="244">
        <f t="shared" si="6"/>
        <v>0</v>
      </c>
      <c r="I44" s="180"/>
    </row>
    <row r="45" spans="1:9" s="34" customFormat="1" ht="32.25" customHeight="1">
      <c r="A45" s="178" t="s">
        <v>67</v>
      </c>
      <c r="B45" s="179">
        <v>1049</v>
      </c>
      <c r="C45" s="258">
        <f>-'Розшифровка фінрезультати'!C20</f>
        <v>-6.1999999999999993</v>
      </c>
      <c r="D45" s="258">
        <f>-'Розшифровка фінрезультати'!E20</f>
        <v>-26.4</v>
      </c>
      <c r="E45" s="258">
        <v>-12</v>
      </c>
      <c r="F45" s="258">
        <f>-'Розшифровка фінрезультати'!E20</f>
        <v>-26.4</v>
      </c>
      <c r="G45" s="244">
        <f t="shared" si="5"/>
        <v>-14.399999999999999</v>
      </c>
      <c r="H45" s="244">
        <f t="shared" si="6"/>
        <v>219.99999999999997</v>
      </c>
      <c r="I45" s="180"/>
    </row>
    <row r="46" spans="1:9" s="34" customFormat="1" ht="32.25" customHeight="1">
      <c r="A46" s="312" t="s">
        <v>97</v>
      </c>
      <c r="B46" s="317">
        <v>1060</v>
      </c>
      <c r="C46" s="257">
        <f>SUM(C47:C53)</f>
        <v>0</v>
      </c>
      <c r="D46" s="257">
        <f t="shared" ref="D46:F46" si="9">SUM(D47:D53)</f>
        <v>0</v>
      </c>
      <c r="E46" s="257">
        <f t="shared" si="9"/>
        <v>0</v>
      </c>
      <c r="F46" s="257">
        <f t="shared" si="9"/>
        <v>0</v>
      </c>
      <c r="G46" s="314">
        <f t="shared" si="5"/>
        <v>0</v>
      </c>
      <c r="H46" s="314">
        <f t="shared" si="6"/>
        <v>0</v>
      </c>
      <c r="I46" s="317"/>
    </row>
    <row r="47" spans="1:9" s="34" customFormat="1" ht="32.25" customHeight="1">
      <c r="A47" s="178" t="s">
        <v>83</v>
      </c>
      <c r="B47" s="179">
        <v>1061</v>
      </c>
      <c r="C47" s="258" t="s">
        <v>137</v>
      </c>
      <c r="D47" s="258" t="s">
        <v>137</v>
      </c>
      <c r="E47" s="258" t="s">
        <v>137</v>
      </c>
      <c r="F47" s="258" t="s">
        <v>137</v>
      </c>
      <c r="G47" s="244">
        <f t="shared" si="5"/>
        <v>0</v>
      </c>
      <c r="H47" s="244">
        <f t="shared" si="6"/>
        <v>0</v>
      </c>
      <c r="I47" s="180"/>
    </row>
    <row r="48" spans="1:9" s="34" customFormat="1" ht="32.25" customHeight="1">
      <c r="A48" s="178" t="s">
        <v>84</v>
      </c>
      <c r="B48" s="179">
        <v>1062</v>
      </c>
      <c r="C48" s="258" t="s">
        <v>137</v>
      </c>
      <c r="D48" s="258" t="s">
        <v>137</v>
      </c>
      <c r="E48" s="258" t="s">
        <v>137</v>
      </c>
      <c r="F48" s="258" t="s">
        <v>137</v>
      </c>
      <c r="G48" s="244">
        <f t="shared" si="5"/>
        <v>0</v>
      </c>
      <c r="H48" s="244">
        <f t="shared" si="6"/>
        <v>0</v>
      </c>
      <c r="I48" s="180"/>
    </row>
    <row r="49" spans="1:9" s="34" customFormat="1" ht="32.25" customHeight="1">
      <c r="A49" s="178" t="s">
        <v>20</v>
      </c>
      <c r="B49" s="179">
        <v>1063</v>
      </c>
      <c r="C49" s="258" t="s">
        <v>137</v>
      </c>
      <c r="D49" s="258" t="s">
        <v>137</v>
      </c>
      <c r="E49" s="258" t="s">
        <v>137</v>
      </c>
      <c r="F49" s="258" t="s">
        <v>137</v>
      </c>
      <c r="G49" s="244">
        <f t="shared" si="5"/>
        <v>0</v>
      </c>
      <c r="H49" s="244">
        <f t="shared" si="6"/>
        <v>0</v>
      </c>
      <c r="I49" s="180"/>
    </row>
    <row r="50" spans="1:9" s="34" customFormat="1" ht="32.25" customHeight="1">
      <c r="A50" s="178" t="s">
        <v>21</v>
      </c>
      <c r="B50" s="179">
        <v>1064</v>
      </c>
      <c r="C50" s="258" t="s">
        <v>137</v>
      </c>
      <c r="D50" s="258" t="s">
        <v>137</v>
      </c>
      <c r="E50" s="258" t="s">
        <v>137</v>
      </c>
      <c r="F50" s="258" t="s">
        <v>137</v>
      </c>
      <c r="G50" s="244">
        <f t="shared" si="5"/>
        <v>0</v>
      </c>
      <c r="H50" s="244">
        <f t="shared" si="6"/>
        <v>0</v>
      </c>
      <c r="I50" s="180"/>
    </row>
    <row r="51" spans="1:9" s="34" customFormat="1" ht="32.25" customHeight="1">
      <c r="A51" s="178" t="s">
        <v>40</v>
      </c>
      <c r="B51" s="179">
        <v>1065</v>
      </c>
      <c r="C51" s="258" t="s">
        <v>137</v>
      </c>
      <c r="D51" s="258" t="s">
        <v>137</v>
      </c>
      <c r="E51" s="258" t="s">
        <v>137</v>
      </c>
      <c r="F51" s="258" t="s">
        <v>137</v>
      </c>
      <c r="G51" s="244">
        <f t="shared" si="5"/>
        <v>0</v>
      </c>
      <c r="H51" s="244">
        <f t="shared" si="6"/>
        <v>0</v>
      </c>
      <c r="I51" s="180"/>
    </row>
    <row r="52" spans="1:9" s="34" customFormat="1" ht="32.25" customHeight="1">
      <c r="A52" s="178" t="s">
        <v>52</v>
      </c>
      <c r="B52" s="179">
        <v>1066</v>
      </c>
      <c r="C52" s="258" t="s">
        <v>137</v>
      </c>
      <c r="D52" s="258" t="s">
        <v>137</v>
      </c>
      <c r="E52" s="258" t="s">
        <v>137</v>
      </c>
      <c r="F52" s="258" t="s">
        <v>137</v>
      </c>
      <c r="G52" s="244">
        <f t="shared" si="5"/>
        <v>0</v>
      </c>
      <c r="H52" s="244">
        <f t="shared" si="6"/>
        <v>0</v>
      </c>
      <c r="I52" s="180"/>
    </row>
    <row r="53" spans="1:9" s="34" customFormat="1" ht="32.25" customHeight="1">
      <c r="A53" s="178" t="s">
        <v>255</v>
      </c>
      <c r="B53" s="179">
        <v>1067</v>
      </c>
      <c r="C53" s="258">
        <f>'Розшифровка фінрезультати'!C25</f>
        <v>0</v>
      </c>
      <c r="D53" s="258">
        <f>'Розшифровка фінрезультати'!E25</f>
        <v>0</v>
      </c>
      <c r="E53" s="258">
        <f>'Розшифровка фінрезультати'!D25</f>
        <v>0</v>
      </c>
      <c r="F53" s="258">
        <f>'Розшифровка фінрезультати'!E25</f>
        <v>0</v>
      </c>
      <c r="G53" s="244">
        <f t="shared" si="5"/>
        <v>0</v>
      </c>
      <c r="H53" s="244">
        <f t="shared" si="6"/>
        <v>0</v>
      </c>
      <c r="I53" s="180"/>
    </row>
    <row r="54" spans="1:9" s="34" customFormat="1" ht="32.25" customHeight="1">
      <c r="A54" s="318" t="s">
        <v>144</v>
      </c>
      <c r="B54" s="317">
        <v>1070</v>
      </c>
      <c r="C54" s="257">
        <f>SUM(C55:C57)</f>
        <v>1334.5</v>
      </c>
      <c r="D54" s="257">
        <f t="shared" ref="D54:F54" si="10">SUM(D55:D57)</f>
        <v>1392.5</v>
      </c>
      <c r="E54" s="257">
        <f t="shared" si="10"/>
        <v>1427.8</v>
      </c>
      <c r="F54" s="257">
        <f t="shared" si="10"/>
        <v>1392.5</v>
      </c>
      <c r="G54" s="314">
        <f t="shared" si="5"/>
        <v>-35.299999999999955</v>
      </c>
      <c r="H54" s="314">
        <f t="shared" si="6"/>
        <v>97.527664939067108</v>
      </c>
      <c r="I54" s="318"/>
    </row>
    <row r="55" spans="1:9" s="34" customFormat="1" ht="32.25" customHeight="1">
      <c r="A55" s="178" t="s">
        <v>94</v>
      </c>
      <c r="B55" s="179">
        <v>1071</v>
      </c>
      <c r="C55" s="258"/>
      <c r="D55" s="258"/>
      <c r="E55" s="258"/>
      <c r="F55" s="258"/>
      <c r="G55" s="244">
        <f t="shared" si="5"/>
        <v>0</v>
      </c>
      <c r="H55" s="244">
        <f t="shared" si="6"/>
        <v>0</v>
      </c>
      <c r="I55" s="180"/>
    </row>
    <row r="56" spans="1:9" s="34" customFormat="1" ht="32.25" customHeight="1">
      <c r="A56" s="178" t="s">
        <v>153</v>
      </c>
      <c r="B56" s="179">
        <v>1072</v>
      </c>
      <c r="C56" s="258"/>
      <c r="D56" s="258"/>
      <c r="E56" s="258"/>
      <c r="F56" s="258"/>
      <c r="G56" s="244">
        <f t="shared" si="5"/>
        <v>0</v>
      </c>
      <c r="H56" s="244">
        <f t="shared" si="6"/>
        <v>0</v>
      </c>
      <c r="I56" s="180"/>
    </row>
    <row r="57" spans="1:9" s="34" customFormat="1" ht="32.25" customHeight="1">
      <c r="A57" s="178" t="s">
        <v>145</v>
      </c>
      <c r="B57" s="179">
        <v>1073</v>
      </c>
      <c r="C57" s="258">
        <f>'Розшифровка фінрезультати'!C28</f>
        <v>1334.5</v>
      </c>
      <c r="D57" s="258">
        <f>'Розшифровка фінрезультати'!E28</f>
        <v>1392.5</v>
      </c>
      <c r="E57" s="258">
        <f>'Розшифровка фінрезультати'!D28</f>
        <v>1427.8</v>
      </c>
      <c r="F57" s="258">
        <f>'Розшифровка фінрезультати'!E28</f>
        <v>1392.5</v>
      </c>
      <c r="G57" s="244">
        <f t="shared" si="5"/>
        <v>-35.299999999999955</v>
      </c>
      <c r="H57" s="244">
        <f t="shared" si="6"/>
        <v>97.527664939067108</v>
      </c>
      <c r="I57" s="180"/>
    </row>
    <row r="58" spans="1:9" s="34" customFormat="1" ht="32.25" customHeight="1">
      <c r="A58" s="318" t="s">
        <v>53</v>
      </c>
      <c r="B58" s="317">
        <v>1080</v>
      </c>
      <c r="C58" s="257">
        <f>SUM(C59:C64)</f>
        <v>-2.6</v>
      </c>
      <c r="D58" s="257">
        <f t="shared" ref="D58:F58" si="11">SUM(D59:D64)</f>
        <v>-23.599999999999998</v>
      </c>
      <c r="E58" s="257">
        <f t="shared" si="11"/>
        <v>-3.6</v>
      </c>
      <c r="F58" s="257">
        <f t="shared" si="11"/>
        <v>-23.599999999999998</v>
      </c>
      <c r="G58" s="314">
        <f t="shared" si="5"/>
        <v>-19.999999999999996</v>
      </c>
      <c r="H58" s="314">
        <f t="shared" si="6"/>
        <v>655.55555555555543</v>
      </c>
      <c r="I58" s="318"/>
    </row>
    <row r="59" spans="1:9" s="34" customFormat="1" ht="32.25" customHeight="1">
      <c r="A59" s="178" t="s">
        <v>94</v>
      </c>
      <c r="B59" s="179">
        <v>1081</v>
      </c>
      <c r="C59" s="258" t="s">
        <v>137</v>
      </c>
      <c r="D59" s="258" t="s">
        <v>137</v>
      </c>
      <c r="E59" s="258" t="s">
        <v>137</v>
      </c>
      <c r="F59" s="258" t="s">
        <v>137</v>
      </c>
      <c r="G59" s="244">
        <f t="shared" si="5"/>
        <v>0</v>
      </c>
      <c r="H59" s="244">
        <f t="shared" si="6"/>
        <v>0</v>
      </c>
      <c r="I59" s="180"/>
    </row>
    <row r="60" spans="1:9" s="34" customFormat="1" ht="32.25" customHeight="1">
      <c r="A60" s="178" t="s">
        <v>172</v>
      </c>
      <c r="B60" s="179">
        <v>1082</v>
      </c>
      <c r="C60" s="258" t="s">
        <v>137</v>
      </c>
      <c r="D60" s="258" t="s">
        <v>137</v>
      </c>
      <c r="E60" s="258" t="s">
        <v>137</v>
      </c>
      <c r="F60" s="258" t="s">
        <v>137</v>
      </c>
      <c r="G60" s="244">
        <f t="shared" si="5"/>
        <v>0</v>
      </c>
      <c r="H60" s="244">
        <f t="shared" si="6"/>
        <v>0</v>
      </c>
      <c r="I60" s="180"/>
    </row>
    <row r="61" spans="1:9" s="34" customFormat="1" ht="32.25" customHeight="1">
      <c r="A61" s="178" t="s">
        <v>47</v>
      </c>
      <c r="B61" s="179">
        <v>1083</v>
      </c>
      <c r="C61" s="258" t="s">
        <v>137</v>
      </c>
      <c r="D61" s="258" t="s">
        <v>137</v>
      </c>
      <c r="E61" s="258" t="s">
        <v>137</v>
      </c>
      <c r="F61" s="258" t="s">
        <v>137</v>
      </c>
      <c r="G61" s="244">
        <f t="shared" si="5"/>
        <v>0</v>
      </c>
      <c r="H61" s="244">
        <f t="shared" si="6"/>
        <v>0</v>
      </c>
      <c r="I61" s="180"/>
    </row>
    <row r="62" spans="1:9" s="34" customFormat="1" ht="32.25" customHeight="1">
      <c r="A62" s="178" t="s">
        <v>32</v>
      </c>
      <c r="B62" s="179">
        <v>1084</v>
      </c>
      <c r="C62" s="258" t="s">
        <v>137</v>
      </c>
      <c r="D62" s="258" t="s">
        <v>137</v>
      </c>
      <c r="E62" s="258" t="s">
        <v>137</v>
      </c>
      <c r="F62" s="258" t="s">
        <v>137</v>
      </c>
      <c r="G62" s="244">
        <f t="shared" si="5"/>
        <v>0</v>
      </c>
      <c r="H62" s="244">
        <f t="shared" si="6"/>
        <v>0</v>
      </c>
      <c r="I62" s="180"/>
    </row>
    <row r="63" spans="1:9" s="34" customFormat="1" ht="32.25" customHeight="1">
      <c r="A63" s="178" t="s">
        <v>39</v>
      </c>
      <c r="B63" s="179">
        <v>1085</v>
      </c>
      <c r="C63" s="258" t="s">
        <v>137</v>
      </c>
      <c r="D63" s="258" t="s">
        <v>137</v>
      </c>
      <c r="E63" s="258" t="s">
        <v>137</v>
      </c>
      <c r="F63" s="258" t="s">
        <v>137</v>
      </c>
      <c r="G63" s="244">
        <f t="shared" si="5"/>
        <v>0</v>
      </c>
      <c r="H63" s="244">
        <f t="shared" si="6"/>
        <v>0</v>
      </c>
      <c r="I63" s="180"/>
    </row>
    <row r="64" spans="1:9" s="34" customFormat="1" ht="32.25" customHeight="1">
      <c r="A64" s="178" t="s">
        <v>106</v>
      </c>
      <c r="B64" s="179">
        <v>1086</v>
      </c>
      <c r="C64" s="258">
        <f>-'Розшифровка фінрезультати'!C31</f>
        <v>-2.6</v>
      </c>
      <c r="D64" s="258">
        <f>-'Розшифровка фінрезультати'!E31</f>
        <v>-23.599999999999998</v>
      </c>
      <c r="E64" s="258">
        <f>-'Розшифровка фінрезультати'!D31</f>
        <v>-3.6</v>
      </c>
      <c r="F64" s="258">
        <f>-'Розшифровка фінрезультати'!E31</f>
        <v>-23.599999999999998</v>
      </c>
      <c r="G64" s="244">
        <f t="shared" si="5"/>
        <v>-19.999999999999996</v>
      </c>
      <c r="H64" s="244">
        <f t="shared" si="6"/>
        <v>655.55555555555543</v>
      </c>
      <c r="I64" s="180"/>
    </row>
    <row r="65" spans="1:9" s="34" customFormat="1" ht="32.25" customHeight="1">
      <c r="A65" s="318" t="s">
        <v>3</v>
      </c>
      <c r="B65" s="317">
        <v>1100</v>
      </c>
      <c r="C65" s="319">
        <f>SUM(C24,C25,C46,C54,C58)</f>
        <v>-126.50000000000009</v>
      </c>
      <c r="D65" s="319">
        <f>SUM(D24,D25,D46,D54,D58)</f>
        <v>-1647.6</v>
      </c>
      <c r="E65" s="319">
        <f t="shared" ref="E65:F65" si="12">SUM(E24,E25,E46,E54,E58)</f>
        <v>-99.999999999999858</v>
      </c>
      <c r="F65" s="319">
        <f t="shared" si="12"/>
        <v>-1647.6</v>
      </c>
      <c r="G65" s="314">
        <f t="shared" si="5"/>
        <v>-1547.6000000000001</v>
      </c>
      <c r="H65" s="314">
        <f t="shared" si="6"/>
        <v>1647.6000000000024</v>
      </c>
      <c r="I65" s="318"/>
    </row>
    <row r="66" spans="1:9" s="34" customFormat="1" ht="32.25" customHeight="1">
      <c r="A66" s="178" t="s">
        <v>65</v>
      </c>
      <c r="B66" s="179">
        <v>1110</v>
      </c>
      <c r="C66" s="258"/>
      <c r="D66" s="258"/>
      <c r="E66" s="258"/>
      <c r="F66" s="258"/>
      <c r="G66" s="244">
        <f t="shared" si="5"/>
        <v>0</v>
      </c>
      <c r="H66" s="244">
        <f t="shared" si="6"/>
        <v>0</v>
      </c>
      <c r="I66" s="180"/>
    </row>
    <row r="67" spans="1:9" s="34" customFormat="1" ht="32.25" customHeight="1">
      <c r="A67" s="178" t="s">
        <v>69</v>
      </c>
      <c r="B67" s="179">
        <v>1120</v>
      </c>
      <c r="C67" s="258" t="s">
        <v>137</v>
      </c>
      <c r="D67" s="258" t="s">
        <v>137</v>
      </c>
      <c r="E67" s="258" t="s">
        <v>137</v>
      </c>
      <c r="F67" s="258" t="s">
        <v>137</v>
      </c>
      <c r="G67" s="244">
        <f t="shared" si="5"/>
        <v>0</v>
      </c>
      <c r="H67" s="244">
        <f t="shared" si="6"/>
        <v>0</v>
      </c>
      <c r="I67" s="180"/>
    </row>
    <row r="68" spans="1:9" s="34" customFormat="1" ht="32.25" customHeight="1">
      <c r="A68" s="318" t="s">
        <v>66</v>
      </c>
      <c r="B68" s="317">
        <v>1130</v>
      </c>
      <c r="C68" s="319"/>
      <c r="D68" s="319"/>
      <c r="E68" s="319"/>
      <c r="F68" s="319"/>
      <c r="G68" s="314">
        <f t="shared" si="5"/>
        <v>0</v>
      </c>
      <c r="H68" s="314">
        <f t="shared" si="6"/>
        <v>0</v>
      </c>
      <c r="I68" s="318"/>
    </row>
    <row r="69" spans="1:9" s="34" customFormat="1" ht="32.25" customHeight="1">
      <c r="A69" s="318" t="s">
        <v>68</v>
      </c>
      <c r="B69" s="317">
        <v>1140</v>
      </c>
      <c r="C69" s="257" t="s">
        <v>137</v>
      </c>
      <c r="D69" s="257" t="s">
        <v>137</v>
      </c>
      <c r="E69" s="257" t="s">
        <v>137</v>
      </c>
      <c r="F69" s="257" t="s">
        <v>137</v>
      </c>
      <c r="G69" s="314">
        <f t="shared" si="5"/>
        <v>0</v>
      </c>
      <c r="H69" s="314">
        <f t="shared" si="6"/>
        <v>0</v>
      </c>
      <c r="I69" s="318"/>
    </row>
    <row r="70" spans="1:9" s="34" customFormat="1" ht="32.25" customHeight="1">
      <c r="A70" s="318" t="s">
        <v>146</v>
      </c>
      <c r="B70" s="317">
        <v>1150</v>
      </c>
      <c r="C70" s="320">
        <f>SUM(C71:C72)</f>
        <v>88.1</v>
      </c>
      <c r="D70" s="320">
        <f t="shared" ref="D70:F70" si="13">SUM(D71:D72)</f>
        <v>1230.3</v>
      </c>
      <c r="E70" s="320">
        <f t="shared" si="13"/>
        <v>100</v>
      </c>
      <c r="F70" s="320">
        <f t="shared" si="13"/>
        <v>1230.3</v>
      </c>
      <c r="G70" s="314">
        <f t="shared" si="5"/>
        <v>1130.3</v>
      </c>
      <c r="H70" s="314">
        <f t="shared" si="6"/>
        <v>1230.3</v>
      </c>
      <c r="I70" s="318"/>
    </row>
    <row r="71" spans="1:9" s="34" customFormat="1" ht="32.25" customHeight="1">
      <c r="A71" s="178" t="s">
        <v>94</v>
      </c>
      <c r="B71" s="179">
        <v>1151</v>
      </c>
      <c r="C71" s="258"/>
      <c r="D71" s="258"/>
      <c r="E71" s="258"/>
      <c r="F71" s="258"/>
      <c r="G71" s="244">
        <f t="shared" si="5"/>
        <v>0</v>
      </c>
      <c r="H71" s="244">
        <f t="shared" si="6"/>
        <v>0</v>
      </c>
      <c r="I71" s="180"/>
    </row>
    <row r="72" spans="1:9" s="34" customFormat="1" ht="32.25" customHeight="1">
      <c r="A72" s="178" t="s">
        <v>147</v>
      </c>
      <c r="B72" s="179">
        <v>1152</v>
      </c>
      <c r="C72" s="258">
        <f>'Розшифровка фінрезультати'!C35</f>
        <v>88.1</v>
      </c>
      <c r="D72" s="258">
        <f>'Розшифровка фінрезультати'!E35</f>
        <v>1230.3</v>
      </c>
      <c r="E72" s="258">
        <f>'Розшифровка фінрезультати'!D35</f>
        <v>100</v>
      </c>
      <c r="F72" s="258">
        <f>'Розшифровка фінрезультати'!E35</f>
        <v>1230.3</v>
      </c>
      <c r="G72" s="244">
        <f t="shared" si="5"/>
        <v>1130.3</v>
      </c>
      <c r="H72" s="244">
        <f t="shared" si="6"/>
        <v>1230.3</v>
      </c>
      <c r="I72" s="180"/>
    </row>
    <row r="73" spans="1:9" s="34" customFormat="1" ht="32.25" customHeight="1">
      <c r="A73" s="318" t="s">
        <v>148</v>
      </c>
      <c r="B73" s="317">
        <v>1160</v>
      </c>
      <c r="C73" s="257">
        <f>SUM(C74:C75)</f>
        <v>0</v>
      </c>
      <c r="D73" s="257">
        <f t="shared" ref="D73:F73" si="14">SUM(D74:D75)</f>
        <v>0</v>
      </c>
      <c r="E73" s="257">
        <f t="shared" si="14"/>
        <v>0</v>
      </c>
      <c r="F73" s="257">
        <f t="shared" si="14"/>
        <v>0</v>
      </c>
      <c r="G73" s="314">
        <f t="shared" si="5"/>
        <v>0</v>
      </c>
      <c r="H73" s="314">
        <f t="shared" si="6"/>
        <v>0</v>
      </c>
      <c r="I73" s="318"/>
    </row>
    <row r="74" spans="1:9" s="29" customFormat="1" ht="32.25" customHeight="1">
      <c r="A74" s="178" t="s">
        <v>94</v>
      </c>
      <c r="B74" s="179">
        <v>1161</v>
      </c>
      <c r="C74" s="258" t="s">
        <v>137</v>
      </c>
      <c r="D74" s="258" t="s">
        <v>137</v>
      </c>
      <c r="E74" s="258" t="s">
        <v>137</v>
      </c>
      <c r="F74" s="258" t="s">
        <v>137</v>
      </c>
      <c r="G74" s="244">
        <f t="shared" si="5"/>
        <v>0</v>
      </c>
      <c r="H74" s="244">
        <f t="shared" si="6"/>
        <v>0</v>
      </c>
      <c r="I74" s="180"/>
    </row>
    <row r="75" spans="1:9" s="29" customFormat="1" ht="32.25" customHeight="1">
      <c r="A75" s="178" t="s">
        <v>73</v>
      </c>
      <c r="B75" s="179">
        <v>1162</v>
      </c>
      <c r="C75" s="258">
        <f>'Розшифровка фінрезультати'!C38</f>
        <v>0</v>
      </c>
      <c r="D75" s="258">
        <f>'Розшифровка фінрезультати'!E38</f>
        <v>0</v>
      </c>
      <c r="E75" s="258">
        <f>'Розшифровка фінрезультати'!D38</f>
        <v>0</v>
      </c>
      <c r="F75" s="258">
        <f>'Розшифровка фінрезультати'!E38</f>
        <v>0</v>
      </c>
      <c r="G75" s="244">
        <f t="shared" si="5"/>
        <v>0</v>
      </c>
      <c r="H75" s="244">
        <f t="shared" si="6"/>
        <v>0</v>
      </c>
      <c r="I75" s="180"/>
    </row>
    <row r="76" spans="1:9" s="34" customFormat="1" ht="32.25" customHeight="1">
      <c r="A76" s="312" t="s">
        <v>59</v>
      </c>
      <c r="B76" s="313">
        <v>1170</v>
      </c>
      <c r="C76" s="257">
        <f>SUM(C65,C66,C67,C68,C69,C70,C73)</f>
        <v>-38.400000000000091</v>
      </c>
      <c r="D76" s="257">
        <f t="shared" ref="D76:F76" si="15">SUM(D65,D66,D67,D68,D69,D70,D73)</f>
        <v>-417.29999999999995</v>
      </c>
      <c r="E76" s="257">
        <f t="shared" si="15"/>
        <v>1.4210854715202004E-13</v>
      </c>
      <c r="F76" s="257">
        <f>SUM(F65,F66,F67,F68,F69,F70,F73)</f>
        <v>-417.29999999999995</v>
      </c>
      <c r="G76" s="314">
        <f t="shared" si="5"/>
        <v>-417.30000000000007</v>
      </c>
      <c r="H76" s="314">
        <v>0</v>
      </c>
      <c r="I76" s="315"/>
    </row>
    <row r="77" spans="1:9" s="34" customFormat="1" ht="32.25" customHeight="1">
      <c r="A77" s="178" t="s">
        <v>139</v>
      </c>
      <c r="B77" s="179">
        <v>1180</v>
      </c>
      <c r="C77" s="258" t="s">
        <v>137</v>
      </c>
      <c r="D77" s="258" t="s">
        <v>137</v>
      </c>
      <c r="E77" s="258" t="s">
        <v>137</v>
      </c>
      <c r="F77" s="258" t="s">
        <v>137</v>
      </c>
      <c r="G77" s="244">
        <f t="shared" si="5"/>
        <v>0</v>
      </c>
      <c r="H77" s="244">
        <f t="shared" si="6"/>
        <v>0</v>
      </c>
      <c r="I77" s="180"/>
    </row>
    <row r="78" spans="1:9" s="34" customFormat="1" ht="32.25" customHeight="1">
      <c r="A78" s="178" t="s">
        <v>140</v>
      </c>
      <c r="B78" s="179">
        <v>1181</v>
      </c>
      <c r="C78" s="258"/>
      <c r="D78" s="258"/>
      <c r="E78" s="258"/>
      <c r="F78" s="258"/>
      <c r="G78" s="244">
        <f t="shared" si="5"/>
        <v>0</v>
      </c>
      <c r="H78" s="244">
        <f t="shared" si="6"/>
        <v>0</v>
      </c>
      <c r="I78" s="180"/>
    </row>
    <row r="79" spans="1:9" s="34" customFormat="1" ht="32.25" customHeight="1">
      <c r="A79" s="178" t="s">
        <v>141</v>
      </c>
      <c r="B79" s="179">
        <v>1190</v>
      </c>
      <c r="C79" s="258"/>
      <c r="D79" s="258"/>
      <c r="E79" s="258"/>
      <c r="F79" s="258"/>
      <c r="G79" s="244">
        <f t="shared" si="5"/>
        <v>0</v>
      </c>
      <c r="H79" s="244">
        <f t="shared" si="6"/>
        <v>0</v>
      </c>
      <c r="I79" s="180"/>
    </row>
    <row r="80" spans="1:9" s="34" customFormat="1" ht="32.25" customHeight="1">
      <c r="A80" s="178" t="s">
        <v>142</v>
      </c>
      <c r="B80" s="179">
        <v>1191</v>
      </c>
      <c r="C80" s="258" t="s">
        <v>137</v>
      </c>
      <c r="D80" s="258" t="s">
        <v>137</v>
      </c>
      <c r="E80" s="258" t="s">
        <v>137</v>
      </c>
      <c r="F80" s="258" t="s">
        <v>137</v>
      </c>
      <c r="G80" s="244">
        <f t="shared" si="5"/>
        <v>0</v>
      </c>
      <c r="H80" s="244">
        <f t="shared" si="6"/>
        <v>0</v>
      </c>
      <c r="I80" s="180"/>
    </row>
    <row r="81" spans="1:9" s="34" customFormat="1" ht="32.25" customHeight="1">
      <c r="A81" s="318" t="s">
        <v>152</v>
      </c>
      <c r="B81" s="317">
        <v>1200</v>
      </c>
      <c r="C81" s="319">
        <f>SUM(C76,C77,C78,C79,C80)</f>
        <v>-38.400000000000091</v>
      </c>
      <c r="D81" s="319">
        <f t="shared" ref="D81:E81" si="16">SUM(D76,D77,D78,D79,D80)</f>
        <v>-417.29999999999995</v>
      </c>
      <c r="E81" s="319">
        <f t="shared" si="16"/>
        <v>1.4210854715202004E-13</v>
      </c>
      <c r="F81" s="319">
        <f>SUM(F76,F77,F78,F79,F80)</f>
        <v>-417.29999999999995</v>
      </c>
      <c r="G81" s="314">
        <f t="shared" si="5"/>
        <v>-417.30000000000007</v>
      </c>
      <c r="H81" s="314">
        <v>0</v>
      </c>
      <c r="I81" s="318"/>
    </row>
    <row r="82" spans="1:9" s="34" customFormat="1" ht="32.25" customHeight="1">
      <c r="A82" s="178" t="s">
        <v>11</v>
      </c>
      <c r="B82" s="179">
        <v>1201</v>
      </c>
      <c r="C82" s="258" t="str">
        <f>IF(C81&gt;=0,C81,"")</f>
        <v/>
      </c>
      <c r="D82" s="258" t="str">
        <f t="shared" ref="D82:F82" si="17">IF(D81&gt;=0,D81,"")</f>
        <v/>
      </c>
      <c r="E82" s="258">
        <f t="shared" si="17"/>
        <v>1.4210854715202004E-13</v>
      </c>
      <c r="F82" s="258" t="str">
        <f t="shared" si="17"/>
        <v/>
      </c>
      <c r="G82" s="244">
        <f>IF(F82="",0,F82)-IF(E82="",0,E82)</f>
        <v>-1.4210854715202004E-13</v>
      </c>
      <c r="H82" s="244">
        <f>IF(IF(E82="",0,E82)=0,0,IF(F82="",0,F82)/IF(E82="",0,E82))*100</f>
        <v>0</v>
      </c>
      <c r="I82" s="180"/>
    </row>
    <row r="83" spans="1:9" s="34" customFormat="1" ht="32.25" customHeight="1">
      <c r="A83" s="178" t="s">
        <v>12</v>
      </c>
      <c r="B83" s="179">
        <v>1202</v>
      </c>
      <c r="C83" s="258">
        <f>IF(C81&lt;0,C81,"")</f>
        <v>-38.400000000000091</v>
      </c>
      <c r="D83" s="258">
        <f t="shared" ref="D83:F83" si="18">IF(D81&lt;0,D81,"")</f>
        <v>-417.29999999999995</v>
      </c>
      <c r="E83" s="258" t="str">
        <f>IF(E81&lt;0,E81,"")</f>
        <v/>
      </c>
      <c r="F83" s="258">
        <f t="shared" si="18"/>
        <v>-417.29999999999995</v>
      </c>
      <c r="G83" s="244">
        <f>IF(F83="",0,F83)-IF(E83="",0,E83)</f>
        <v>-417.29999999999995</v>
      </c>
      <c r="H83" s="244">
        <v>0</v>
      </c>
      <c r="I83" s="180"/>
    </row>
    <row r="84" spans="1:9" s="34" customFormat="1" ht="32.25" customHeight="1">
      <c r="A84" s="318" t="s">
        <v>8</v>
      </c>
      <c r="B84" s="317">
        <v>1210</v>
      </c>
      <c r="C84" s="257">
        <f>SUM(C14,C54,C66,C68,C70,C78,C79)</f>
        <v>2429.2999999999997</v>
      </c>
      <c r="D84" s="257">
        <f>SUM(D14,D54,D66,D68,D70,D78,D79)</f>
        <v>4223</v>
      </c>
      <c r="E84" s="257">
        <f t="shared" ref="E84:F84" si="19">SUM(E14,E54,E66,E68,E70,E78,E79)</f>
        <v>3210.7</v>
      </c>
      <c r="F84" s="257">
        <f t="shared" si="19"/>
        <v>4223</v>
      </c>
      <c r="G84" s="314">
        <f t="shared" ref="G84:G101" si="20">IF(F84="(    )",0,F84)-IF(E84="(    )",0,E84)</f>
        <v>1012.3000000000002</v>
      </c>
      <c r="H84" s="314">
        <f t="shared" ref="H84:H101" si="21">IF(IF(E84="(    )",0,E84)=0,0,IF(F84="(    )",0,F84)/IF(E84="(    )",0,E84))*100</f>
        <v>131.52895007319276</v>
      </c>
      <c r="I84" s="318"/>
    </row>
    <row r="85" spans="1:9" s="34" customFormat="1" ht="32.25" customHeight="1">
      <c r="A85" s="318" t="s">
        <v>71</v>
      </c>
      <c r="B85" s="317">
        <v>1220</v>
      </c>
      <c r="C85" s="319">
        <f>SUM(C15,C25,C46,C58,C67,C69,C73,C77,C80)</f>
        <v>-2467.7000000000003</v>
      </c>
      <c r="D85" s="319">
        <f>SUM(D15,D25,D46,D58,D67,D69,D73,D77,D80)</f>
        <v>-4640.3</v>
      </c>
      <c r="E85" s="319">
        <f t="shared" ref="E85:F85" si="22">SUM(E15,E25,E46,E58,E67,E69,E73,E77,E80)</f>
        <v>-3210.7</v>
      </c>
      <c r="F85" s="319">
        <f t="shared" si="22"/>
        <v>-4640.3</v>
      </c>
      <c r="G85" s="314">
        <f t="shared" si="20"/>
        <v>-1429.6000000000004</v>
      </c>
      <c r="H85" s="314">
        <f t="shared" si="21"/>
        <v>144.52611580029279</v>
      </c>
      <c r="I85" s="318"/>
    </row>
    <row r="86" spans="1:9" s="34" customFormat="1" ht="32.25" customHeight="1">
      <c r="A86" s="178" t="s">
        <v>107</v>
      </c>
      <c r="B86" s="179">
        <v>1230</v>
      </c>
      <c r="C86" s="258"/>
      <c r="D86" s="258"/>
      <c r="E86" s="258"/>
      <c r="F86" s="258"/>
      <c r="G86" s="244">
        <f t="shared" si="20"/>
        <v>0</v>
      </c>
      <c r="H86" s="244">
        <f t="shared" si="21"/>
        <v>0</v>
      </c>
      <c r="I86" s="180"/>
    </row>
    <row r="87" spans="1:9" s="34" customFormat="1" ht="32.25" customHeight="1">
      <c r="A87" s="335" t="s">
        <v>81</v>
      </c>
      <c r="B87" s="336"/>
      <c r="C87" s="336"/>
      <c r="D87" s="336"/>
      <c r="E87" s="336"/>
      <c r="F87" s="336"/>
      <c r="G87" s="336"/>
      <c r="H87" s="336"/>
      <c r="I87" s="337"/>
    </row>
    <row r="88" spans="1:9" s="34" customFormat="1" ht="32.25" customHeight="1">
      <c r="A88" s="178" t="s">
        <v>113</v>
      </c>
      <c r="B88" s="179">
        <v>1300</v>
      </c>
      <c r="C88" s="258">
        <f t="shared" ref="C88" si="23">C65</f>
        <v>-126.50000000000009</v>
      </c>
      <c r="D88" s="258">
        <f>D65</f>
        <v>-1647.6</v>
      </c>
      <c r="E88" s="258">
        <f t="shared" ref="E88" si="24">E65</f>
        <v>-99.999999999999858</v>
      </c>
      <c r="F88" s="258">
        <f t="shared" ref="F88" si="25">F65</f>
        <v>-1647.6</v>
      </c>
      <c r="G88" s="244">
        <f t="shared" si="20"/>
        <v>-1547.6000000000001</v>
      </c>
      <c r="H88" s="244">
        <f>IF(IF(E88="(    )",0,E88)=0,0,IF(F88="(    )",0,F88)/IF(E88="(    )",0,E88))*100</f>
        <v>1647.6000000000024</v>
      </c>
      <c r="I88" s="180"/>
    </row>
    <row r="89" spans="1:9" s="34" customFormat="1" ht="32.25" customHeight="1">
      <c r="A89" s="178" t="s">
        <v>154</v>
      </c>
      <c r="B89" s="179">
        <v>1301</v>
      </c>
      <c r="C89" s="258">
        <f t="shared" ref="C89" si="26">C99</f>
        <v>250.79999999999998</v>
      </c>
      <c r="D89" s="258">
        <f>D99</f>
        <v>1365.1</v>
      </c>
      <c r="E89" s="258">
        <f t="shared" ref="E89" si="27">E99</f>
        <v>247.8</v>
      </c>
      <c r="F89" s="258">
        <f t="shared" ref="F89" si="28">F99</f>
        <v>1365.1</v>
      </c>
      <c r="G89" s="244">
        <f t="shared" si="20"/>
        <v>1117.3</v>
      </c>
      <c r="H89" s="244">
        <f>IF(IF(E89="(    )",0,E89)=0,0,IF(F89="(    )",0,F89)/IF(E89="(    )",0,E89))*100</f>
        <v>550.88781275221947</v>
      </c>
      <c r="I89" s="180"/>
    </row>
    <row r="90" spans="1:9" s="34" customFormat="1" ht="32.25" customHeight="1">
      <c r="A90" s="178" t="s">
        <v>155</v>
      </c>
      <c r="B90" s="179">
        <v>1302</v>
      </c>
      <c r="C90" s="244">
        <f t="shared" ref="C90:D90" si="29">-C55</f>
        <v>0</v>
      </c>
      <c r="D90" s="244">
        <f t="shared" si="29"/>
        <v>0</v>
      </c>
      <c r="E90" s="244">
        <f t="shared" ref="E90" si="30">-E55</f>
        <v>0</v>
      </c>
      <c r="F90" s="244">
        <f t="shared" ref="F90" si="31">-F55</f>
        <v>0</v>
      </c>
      <c r="G90" s="244">
        <f t="shared" si="20"/>
        <v>0</v>
      </c>
      <c r="H90" s="244">
        <f t="shared" si="21"/>
        <v>0</v>
      </c>
      <c r="I90" s="180"/>
    </row>
    <row r="91" spans="1:9" s="34" customFormat="1" ht="32.25" customHeight="1">
      <c r="A91" s="178" t="s">
        <v>156</v>
      </c>
      <c r="B91" s="179">
        <v>1303</v>
      </c>
      <c r="C91" s="244">
        <f t="shared" ref="C91:D91" si="32">-IF(C59="(    )",0,C59)</f>
        <v>0</v>
      </c>
      <c r="D91" s="244">
        <f t="shared" si="32"/>
        <v>0</v>
      </c>
      <c r="E91" s="244">
        <f t="shared" ref="E91" si="33">-IF(E59="(    )",0,E59)</f>
        <v>0</v>
      </c>
      <c r="F91" s="244">
        <f t="shared" ref="F91" si="34">-IF(F59="(    )",0,F59)</f>
        <v>0</v>
      </c>
      <c r="G91" s="244">
        <f t="shared" si="20"/>
        <v>0</v>
      </c>
      <c r="H91" s="244">
        <f t="shared" si="21"/>
        <v>0</v>
      </c>
      <c r="I91" s="180"/>
    </row>
    <row r="92" spans="1:9" s="34" customFormat="1" ht="32.25" customHeight="1">
      <c r="A92" s="178" t="s">
        <v>157</v>
      </c>
      <c r="B92" s="179">
        <v>1304</v>
      </c>
      <c r="C92" s="244">
        <f t="shared" ref="C92:D92" si="35">-C56</f>
        <v>0</v>
      </c>
      <c r="D92" s="244">
        <f t="shared" si="35"/>
        <v>0</v>
      </c>
      <c r="E92" s="244">
        <f t="shared" ref="E92" si="36">-E56</f>
        <v>0</v>
      </c>
      <c r="F92" s="244">
        <f t="shared" ref="F92" si="37">-F56</f>
        <v>0</v>
      </c>
      <c r="G92" s="244">
        <f t="shared" si="20"/>
        <v>0</v>
      </c>
      <c r="H92" s="244">
        <f t="shared" si="21"/>
        <v>0</v>
      </c>
      <c r="I92" s="180"/>
    </row>
    <row r="93" spans="1:9" s="34" customFormat="1" ht="32.25" customHeight="1">
      <c r="A93" s="178" t="s">
        <v>158</v>
      </c>
      <c r="B93" s="179">
        <v>1305</v>
      </c>
      <c r="C93" s="258">
        <f t="shared" ref="C93:D93" si="38">-IF(C60="(    )",0,C60)</f>
        <v>0</v>
      </c>
      <c r="D93" s="258">
        <f t="shared" si="38"/>
        <v>0</v>
      </c>
      <c r="E93" s="258">
        <f t="shared" ref="E93" si="39">-IF(E60="(    )",0,E60)</f>
        <v>0</v>
      </c>
      <c r="F93" s="258">
        <f t="shared" ref="F93" si="40">-IF(F60="(    )",0,F60)</f>
        <v>0</v>
      </c>
      <c r="G93" s="244">
        <f t="shared" ref="G93:G94" si="41">IF(F93="(    )",0,F93)-IF(E93="(    )",0,E93)</f>
        <v>0</v>
      </c>
      <c r="H93" s="244">
        <f t="shared" ref="H93" si="42">IF(IF(E93="(    )",0,E93)=0,0,IF(F93="(    )",0,F93)/IF(E93="(    )",0,E93))*100</f>
        <v>0</v>
      </c>
      <c r="I93" s="180"/>
    </row>
    <row r="94" spans="1:9" s="34" customFormat="1" ht="32.25" customHeight="1">
      <c r="A94" s="318" t="s">
        <v>78</v>
      </c>
      <c r="B94" s="317">
        <v>1310</v>
      </c>
      <c r="C94" s="321">
        <f>SUM(C88:C93)</f>
        <v>124.2999999999999</v>
      </c>
      <c r="D94" s="321">
        <f>SUM(D88:D93)</f>
        <v>-282.5</v>
      </c>
      <c r="E94" s="321">
        <f t="shared" ref="E94" si="43">SUM(E88:E93)</f>
        <v>147.80000000000015</v>
      </c>
      <c r="F94" s="321">
        <f>SUM(F88:F93)</f>
        <v>-282.5</v>
      </c>
      <c r="G94" s="314">
        <f t="shared" si="41"/>
        <v>-430.30000000000018</v>
      </c>
      <c r="H94" s="314">
        <f>IF(IF(E94="(    )",0,E94)=0,0,IF(F94="(    )",0,F94)/IF(E94="(    )",0,E94))*100</f>
        <v>-191.13667117726638</v>
      </c>
      <c r="I94" s="318"/>
    </row>
    <row r="95" spans="1:9" s="34" customFormat="1" ht="32.25" customHeight="1">
      <c r="A95" s="312" t="s">
        <v>98</v>
      </c>
      <c r="B95" s="313"/>
      <c r="C95" s="257"/>
      <c r="D95" s="257"/>
      <c r="E95" s="257"/>
      <c r="F95" s="257"/>
      <c r="G95" s="314"/>
      <c r="H95" s="314"/>
      <c r="I95" s="315"/>
    </row>
    <row r="96" spans="1:9" s="34" customFormat="1" ht="32.25" customHeight="1">
      <c r="A96" s="178" t="s">
        <v>251</v>
      </c>
      <c r="B96" s="179">
        <v>1400</v>
      </c>
      <c r="C96" s="258">
        <f>-C16-C17-C18-C26+'Розшифровка фінрезультати'!C7+'Розшифровка фінрезультати'!C21+'Розшифровка фінрезультати'!C23</f>
        <v>913.79999999999984</v>
      </c>
      <c r="D96" s="258">
        <f>-D16-D17-D18-D26+'Розшифровка фінрезультати'!E7+'Розшифровка фінрезультати'!E21+'Розшифровка фінрезультати'!E23</f>
        <v>1327.7</v>
      </c>
      <c r="E96" s="258">
        <v>1379</v>
      </c>
      <c r="F96" s="258">
        <v>1327.7</v>
      </c>
      <c r="G96" s="244">
        <f t="shared" si="20"/>
        <v>-51.299999999999955</v>
      </c>
      <c r="H96" s="244">
        <f t="shared" si="21"/>
        <v>96.279912980420605</v>
      </c>
      <c r="I96" s="180"/>
    </row>
    <row r="97" spans="1:9" s="34" customFormat="1" ht="32.25" customHeight="1">
      <c r="A97" s="178" t="s">
        <v>4</v>
      </c>
      <c r="B97" s="179">
        <v>1410</v>
      </c>
      <c r="C97" s="258">
        <f>-(C19+C31)+'Розшифровка фінрезультати'!C32</f>
        <v>829.7</v>
      </c>
      <c r="D97" s="258">
        <f>-(D19+D31)+'Розшифровка фінрезультати'!E32</f>
        <v>1306.7000000000003</v>
      </c>
      <c r="E97" s="258">
        <v>1029.8</v>
      </c>
      <c r="F97" s="258">
        <v>1306.7</v>
      </c>
      <c r="G97" s="244">
        <f t="shared" si="20"/>
        <v>276.90000000000009</v>
      </c>
      <c r="H97" s="244">
        <f t="shared" si="21"/>
        <v>126.88871625558362</v>
      </c>
      <c r="I97" s="180"/>
    </row>
    <row r="98" spans="1:9" s="34" customFormat="1" ht="32.25" customHeight="1">
      <c r="A98" s="178" t="s">
        <v>5</v>
      </c>
      <c r="B98" s="179">
        <v>1420</v>
      </c>
      <c r="C98" s="258">
        <f>-(C20+C32)+'Розшифровка фінрезультати'!C33</f>
        <v>170.8</v>
      </c>
      <c r="D98" s="258">
        <f>-(D20+D32)+'Розшифровка фінрезультати'!E33</f>
        <v>267.3</v>
      </c>
      <c r="E98" s="258">
        <f>-(E20+E32)+'Розшифровка фінрезультати'!D33</f>
        <v>226.2</v>
      </c>
      <c r="F98" s="258">
        <v>267.3</v>
      </c>
      <c r="G98" s="244">
        <f t="shared" si="20"/>
        <v>41.100000000000023</v>
      </c>
      <c r="H98" s="244">
        <f t="shared" si="21"/>
        <v>118.16976127320955</v>
      </c>
      <c r="I98" s="180"/>
    </row>
    <row r="99" spans="1:9" s="34" customFormat="1" ht="32.25" customHeight="1">
      <c r="A99" s="178" t="s">
        <v>6</v>
      </c>
      <c r="B99" s="179">
        <v>1430</v>
      </c>
      <c r="C99" s="258">
        <f>-(C22+C33)</f>
        <v>250.79999999999998</v>
      </c>
      <c r="D99" s="258">
        <f>-(D22+D33)</f>
        <v>1365.1</v>
      </c>
      <c r="E99" s="258">
        <v>247.8</v>
      </c>
      <c r="F99" s="258">
        <f>-(F22+F33)</f>
        <v>1365.1</v>
      </c>
      <c r="G99" s="244">
        <f t="shared" si="20"/>
        <v>1117.3</v>
      </c>
      <c r="H99" s="244">
        <f>IF(IF(E99="(    )",0,E99)=0,0,IF(F99="(    )",0,F99)/IF(E99="(    )",0,E99))*100</f>
        <v>550.88781275221947</v>
      </c>
      <c r="I99" s="180"/>
    </row>
    <row r="100" spans="1:9" s="34" customFormat="1" ht="32.25" customHeight="1">
      <c r="A100" s="178" t="s">
        <v>14</v>
      </c>
      <c r="B100" s="179">
        <v>1440</v>
      </c>
      <c r="C100" s="258">
        <v>302.60000000000002</v>
      </c>
      <c r="D100" s="258">
        <f>-D85-D96-D97-D98-D99</f>
        <v>373.50000000000023</v>
      </c>
      <c r="E100" s="258">
        <v>327.9</v>
      </c>
      <c r="F100" s="258">
        <f>D100</f>
        <v>373.50000000000023</v>
      </c>
      <c r="G100" s="244">
        <f>IF(F100="(    )",0,F100)-IF(E100="(    )",0,E100)</f>
        <v>45.60000000000025</v>
      </c>
      <c r="H100" s="244">
        <f>IF(IF(E100="(    )",0,E100)=0,0,IF(F100="(    )",0,F100)/IF(E100="(    )",0,E100))*100</f>
        <v>113.90667886550784</v>
      </c>
      <c r="I100" s="180"/>
    </row>
    <row r="101" spans="1:9" s="34" customFormat="1" ht="32.25" customHeight="1">
      <c r="A101" s="318" t="s">
        <v>35</v>
      </c>
      <c r="B101" s="317">
        <v>1450</v>
      </c>
      <c r="C101" s="319">
        <f>SUM(C96,C97:C100)</f>
        <v>2467.6999999999998</v>
      </c>
      <c r="D101" s="319">
        <f>SUM(D96,D97:D100)</f>
        <v>4640.3000000000011</v>
      </c>
      <c r="E101" s="319">
        <f>SUM(E96,E97:E100)</f>
        <v>3210.7000000000003</v>
      </c>
      <c r="F101" s="319">
        <f>SUM(F96,F97:F100)</f>
        <v>4640.3</v>
      </c>
      <c r="G101" s="314">
        <f t="shared" si="20"/>
        <v>1429.6</v>
      </c>
      <c r="H101" s="314">
        <f t="shared" si="21"/>
        <v>144.52611580029276</v>
      </c>
      <c r="I101" s="318"/>
    </row>
    <row r="102" spans="1:9" s="3" customFormat="1" ht="20.399999999999999">
      <c r="A102" s="42"/>
      <c r="B102" s="43"/>
      <c r="C102" s="43"/>
      <c r="D102" s="43"/>
      <c r="E102" s="43"/>
      <c r="F102" s="43"/>
      <c r="G102" s="43"/>
      <c r="H102" s="43"/>
      <c r="I102" s="43"/>
    </row>
    <row r="103" spans="1:9" s="144" customFormat="1" ht="60.75" customHeight="1">
      <c r="A103" s="140" t="s">
        <v>244</v>
      </c>
      <c r="B103" s="141"/>
      <c r="C103" s="329" t="s">
        <v>247</v>
      </c>
      <c r="D103" s="329"/>
      <c r="E103" s="142"/>
      <c r="F103" s="330" t="s">
        <v>271</v>
      </c>
      <c r="G103" s="330"/>
      <c r="H103" s="330"/>
      <c r="I103" s="143"/>
    </row>
    <row r="104" spans="1:9" s="145" customFormat="1">
      <c r="A104" s="136" t="s">
        <v>207</v>
      </c>
      <c r="B104" s="137"/>
      <c r="C104" s="327" t="s">
        <v>51</v>
      </c>
      <c r="D104" s="327"/>
      <c r="E104" s="137"/>
      <c r="F104" s="328" t="s">
        <v>132</v>
      </c>
      <c r="G104" s="328"/>
      <c r="H104" s="328"/>
      <c r="I104" s="139"/>
    </row>
    <row r="105" spans="1:9">
      <c r="A105" s="8"/>
      <c r="B105" s="116"/>
      <c r="C105" s="116"/>
      <c r="D105" s="116"/>
      <c r="E105" s="116"/>
      <c r="F105" s="116"/>
      <c r="G105" s="116"/>
      <c r="H105" s="116"/>
      <c r="I105" s="116"/>
    </row>
    <row r="106" spans="1:9">
      <c r="A106" s="8"/>
      <c r="B106" s="9"/>
      <c r="C106" s="9"/>
      <c r="D106" s="9"/>
      <c r="E106" s="9"/>
      <c r="F106" s="9"/>
      <c r="G106" s="9"/>
      <c r="H106" s="9"/>
      <c r="I106" s="9"/>
    </row>
    <row r="107" spans="1:9">
      <c r="A107" s="8"/>
      <c r="B107" s="9"/>
      <c r="C107" s="9"/>
      <c r="D107" s="9"/>
      <c r="E107" s="9"/>
      <c r="F107" s="9"/>
      <c r="G107" s="9"/>
      <c r="H107" s="9"/>
      <c r="I107" s="9"/>
    </row>
    <row r="108" spans="1:9">
      <c r="A108" s="8"/>
      <c r="B108" s="9"/>
      <c r="C108" s="9"/>
      <c r="D108" s="9"/>
      <c r="E108" s="9"/>
      <c r="F108" s="9"/>
      <c r="G108" s="9"/>
      <c r="H108" s="9"/>
      <c r="I108" s="9"/>
    </row>
    <row r="109" spans="1:9">
      <c r="A109" s="8"/>
      <c r="B109" s="9"/>
      <c r="C109" s="9"/>
      <c r="D109" s="9"/>
      <c r="E109" s="9"/>
      <c r="F109" s="9"/>
      <c r="G109" s="9"/>
      <c r="H109" s="9"/>
      <c r="I109" s="9"/>
    </row>
    <row r="110" spans="1:9">
      <c r="A110" s="8"/>
      <c r="B110" s="9"/>
      <c r="C110" s="9"/>
      <c r="D110" s="9"/>
      <c r="E110" s="9"/>
      <c r="F110" s="9"/>
      <c r="G110" s="9"/>
      <c r="H110" s="9"/>
      <c r="I110" s="9"/>
    </row>
    <row r="111" spans="1:9">
      <c r="A111" s="8"/>
      <c r="B111" s="9"/>
      <c r="C111" s="9"/>
      <c r="D111" s="9"/>
      <c r="E111" s="9"/>
      <c r="F111" s="9"/>
      <c r="G111" s="9"/>
      <c r="H111" s="9"/>
      <c r="I111" s="9"/>
    </row>
    <row r="112" spans="1:9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  <row r="282" spans="1:1">
      <c r="A282" s="6"/>
    </row>
    <row r="283" spans="1:1">
      <c r="A283" s="6"/>
    </row>
    <row r="284" spans="1:1">
      <c r="A284" s="6"/>
    </row>
    <row r="285" spans="1:1">
      <c r="A285" s="6"/>
    </row>
    <row r="286" spans="1:1">
      <c r="A286" s="6"/>
    </row>
    <row r="287" spans="1:1">
      <c r="A287" s="6"/>
    </row>
    <row r="288" spans="1:1">
      <c r="A288" s="6"/>
    </row>
    <row r="289" spans="1:1">
      <c r="A289" s="6"/>
    </row>
    <row r="290" spans="1:1">
      <c r="A290" s="6"/>
    </row>
    <row r="291" spans="1:1">
      <c r="A291" s="6"/>
    </row>
    <row r="292" spans="1:1">
      <c r="A292" s="6"/>
    </row>
    <row r="293" spans="1:1">
      <c r="A293" s="6"/>
    </row>
    <row r="294" spans="1:1">
      <c r="A294" s="6"/>
    </row>
    <row r="295" spans="1:1">
      <c r="A295" s="6"/>
    </row>
    <row r="296" spans="1:1">
      <c r="A296" s="6"/>
    </row>
    <row r="297" spans="1:1">
      <c r="A297" s="6"/>
    </row>
    <row r="298" spans="1:1">
      <c r="A298" s="6"/>
    </row>
    <row r="299" spans="1:1">
      <c r="A299" s="6"/>
    </row>
    <row r="300" spans="1:1">
      <c r="A300" s="6"/>
    </row>
    <row r="301" spans="1:1">
      <c r="A301" s="6"/>
    </row>
    <row r="302" spans="1:1">
      <c r="A302" s="6"/>
    </row>
    <row r="303" spans="1:1">
      <c r="A303" s="6"/>
    </row>
    <row r="304" spans="1:1">
      <c r="A304" s="6"/>
    </row>
    <row r="305" spans="1:1">
      <c r="A305" s="6"/>
    </row>
    <row r="306" spans="1:1">
      <c r="A306" s="6"/>
    </row>
    <row r="307" spans="1:1">
      <c r="A307" s="6"/>
    </row>
    <row r="308" spans="1:1">
      <c r="A308" s="6"/>
    </row>
    <row r="309" spans="1:1">
      <c r="A309" s="6"/>
    </row>
    <row r="310" spans="1:1">
      <c r="A310" s="6"/>
    </row>
    <row r="311" spans="1:1">
      <c r="A311" s="6"/>
    </row>
    <row r="312" spans="1:1">
      <c r="A312" s="6"/>
    </row>
    <row r="313" spans="1:1">
      <c r="A313" s="6"/>
    </row>
    <row r="314" spans="1:1">
      <c r="A314" s="6"/>
    </row>
    <row r="315" spans="1:1">
      <c r="A315" s="6"/>
    </row>
    <row r="316" spans="1:1">
      <c r="A316" s="6"/>
    </row>
    <row r="317" spans="1:1">
      <c r="A317" s="6"/>
    </row>
    <row r="318" spans="1:1">
      <c r="A318" s="6"/>
    </row>
    <row r="319" spans="1:1">
      <c r="A319" s="6"/>
    </row>
    <row r="320" spans="1:1">
      <c r="A320" s="6"/>
    </row>
    <row r="321" spans="1:1">
      <c r="A321" s="6"/>
    </row>
    <row r="322" spans="1:1">
      <c r="A322" s="6"/>
    </row>
    <row r="323" spans="1:1">
      <c r="A323" s="6"/>
    </row>
    <row r="324" spans="1:1">
      <c r="A324" s="6"/>
    </row>
    <row r="325" spans="1:1">
      <c r="A325" s="6"/>
    </row>
    <row r="326" spans="1:1">
      <c r="A326" s="6"/>
    </row>
    <row r="327" spans="1:1">
      <c r="A327" s="6"/>
    </row>
    <row r="328" spans="1:1">
      <c r="A328" s="6"/>
    </row>
    <row r="329" spans="1:1">
      <c r="A329" s="6"/>
    </row>
  </sheetData>
  <mergeCells count="15">
    <mergeCell ref="A1:I1"/>
    <mergeCell ref="A2:I2"/>
    <mergeCell ref="A3:I3"/>
    <mergeCell ref="A4:I4"/>
    <mergeCell ref="C104:D104"/>
    <mergeCell ref="F104:H104"/>
    <mergeCell ref="C103:D103"/>
    <mergeCell ref="F103:H103"/>
    <mergeCell ref="A8:I8"/>
    <mergeCell ref="C10:D10"/>
    <mergeCell ref="E10:I10"/>
    <mergeCell ref="B10:B11"/>
    <mergeCell ref="A10:A11"/>
    <mergeCell ref="A13:I13"/>
    <mergeCell ref="A87:I87"/>
  </mergeCells>
  <phoneticPr fontId="0" type="noConversion"/>
  <printOptions horizontalCentered="1"/>
  <pageMargins left="0.59055118110236227" right="0.59055118110236227" top="0.78740157480314965" bottom="0.59055118110236227" header="0" footer="0"/>
  <pageSetup paperSize="9" scale="48" fitToHeight="5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H240"/>
  <sheetViews>
    <sheetView zoomScaleNormal="100" zoomScaleSheetLayoutView="80" workbookViewId="0">
      <selection activeCell="E6" sqref="E6"/>
    </sheetView>
  </sheetViews>
  <sheetFormatPr defaultColWidth="9.109375" defaultRowHeight="18"/>
  <cols>
    <col min="1" max="1" width="62.44140625" style="2" customWidth="1"/>
    <col min="2" max="2" width="12.5546875" style="60" customWidth="1"/>
    <col min="3" max="3" width="14.88671875" style="73" customWidth="1"/>
    <col min="4" max="4" width="16.109375" style="60" customWidth="1"/>
    <col min="5" max="5" width="16.6640625" style="60" customWidth="1"/>
    <col min="6" max="6" width="15" style="60" customWidth="1"/>
    <col min="7" max="7" width="15.5546875" style="60" customWidth="1"/>
    <col min="8" max="16384" width="9.109375" style="2"/>
  </cols>
  <sheetData>
    <row r="2" spans="1:8" ht="33.75" customHeight="1">
      <c r="A2" s="359" t="s">
        <v>239</v>
      </c>
      <c r="B2" s="359"/>
      <c r="C2" s="359"/>
      <c r="D2" s="359"/>
      <c r="E2" s="359"/>
      <c r="F2" s="359"/>
      <c r="G2" s="359"/>
    </row>
    <row r="3" spans="1:8" ht="28.5" customHeight="1">
      <c r="A3" s="61"/>
      <c r="B3" s="7"/>
      <c r="C3" s="7"/>
      <c r="D3" s="61"/>
      <c r="E3" s="61"/>
      <c r="F3" s="61"/>
      <c r="G3" s="173" t="s">
        <v>264</v>
      </c>
    </row>
    <row r="4" spans="1:8" ht="60" customHeight="1">
      <c r="A4" s="91" t="s">
        <v>114</v>
      </c>
      <c r="B4" s="79" t="s">
        <v>7</v>
      </c>
      <c r="C4" s="236" t="s">
        <v>330</v>
      </c>
      <c r="D4" s="236" t="s">
        <v>336</v>
      </c>
      <c r="E4" s="236" t="s">
        <v>335</v>
      </c>
      <c r="F4" s="79" t="s">
        <v>248</v>
      </c>
      <c r="G4" s="228" t="s">
        <v>262</v>
      </c>
    </row>
    <row r="5" spans="1:8" ht="23.25" customHeight="1">
      <c r="A5" s="91">
        <v>1</v>
      </c>
      <c r="B5" s="79">
        <v>2</v>
      </c>
      <c r="C5" s="79">
        <v>3</v>
      </c>
      <c r="D5" s="79">
        <v>4</v>
      </c>
      <c r="E5" s="79">
        <v>5</v>
      </c>
      <c r="F5" s="79">
        <v>6</v>
      </c>
      <c r="G5" s="79">
        <v>7</v>
      </c>
    </row>
    <row r="6" spans="1:8" s="34" customFormat="1" ht="44.25" customHeight="1">
      <c r="A6" s="184" t="s">
        <v>224</v>
      </c>
      <c r="B6" s="226">
        <v>6000</v>
      </c>
      <c r="C6" s="227">
        <f t="shared" ref="C6:D6" si="0">C7+C11</f>
        <v>0</v>
      </c>
      <c r="D6" s="227">
        <f t="shared" si="0"/>
        <v>0</v>
      </c>
      <c r="E6" s="227">
        <f>E7+E11</f>
        <v>0</v>
      </c>
      <c r="F6" s="227">
        <f>E6-D6</f>
        <v>0</v>
      </c>
      <c r="G6" s="227">
        <f>IF(D6=0,0,E6/D6*100)</f>
        <v>0</v>
      </c>
      <c r="H6" s="190"/>
    </row>
    <row r="7" spans="1:8" s="224" customFormat="1" ht="27.75" customHeight="1">
      <c r="A7" s="189" t="s">
        <v>225</v>
      </c>
      <c r="B7" s="187">
        <v>6010</v>
      </c>
      <c r="C7" s="188">
        <f>SUM(C8:C10)</f>
        <v>0</v>
      </c>
      <c r="D7" s="188">
        <f t="shared" ref="D7:E7" si="1">SUM(D8:D10)</f>
        <v>0</v>
      </c>
      <c r="E7" s="188">
        <f t="shared" si="1"/>
        <v>0</v>
      </c>
      <c r="F7" s="188">
        <f t="shared" ref="F7:F14" si="2">E7-D7</f>
        <v>0</v>
      </c>
      <c r="G7" s="188">
        <f t="shared" ref="G7:G14" si="3">IF(D7=0,0,E7/D7*100)</f>
        <v>0</v>
      </c>
      <c r="H7" s="223"/>
    </row>
    <row r="8" spans="1:8" ht="20.25" customHeight="1">
      <c r="A8" s="222"/>
      <c r="B8" s="185"/>
      <c r="C8" s="98"/>
      <c r="D8" s="98"/>
      <c r="E8" s="98"/>
      <c r="F8" s="98">
        <f t="shared" si="2"/>
        <v>0</v>
      </c>
      <c r="G8" s="98">
        <f t="shared" si="3"/>
        <v>0</v>
      </c>
      <c r="H8" s="186"/>
    </row>
    <row r="9" spans="1:8" ht="20.25" customHeight="1">
      <c r="A9" s="222"/>
      <c r="B9" s="185"/>
      <c r="C9" s="98"/>
      <c r="D9" s="98"/>
      <c r="E9" s="98"/>
      <c r="F9" s="98">
        <f t="shared" si="2"/>
        <v>0</v>
      </c>
      <c r="G9" s="98">
        <f t="shared" si="3"/>
        <v>0</v>
      </c>
      <c r="H9" s="186"/>
    </row>
    <row r="10" spans="1:8" ht="20.25" customHeight="1">
      <c r="A10" s="225"/>
      <c r="B10" s="185"/>
      <c r="C10" s="98"/>
      <c r="D10" s="98"/>
      <c r="E10" s="98"/>
      <c r="F10" s="98">
        <f t="shared" si="2"/>
        <v>0</v>
      </c>
      <c r="G10" s="98">
        <f t="shared" si="3"/>
        <v>0</v>
      </c>
      <c r="H10" s="186"/>
    </row>
    <row r="11" spans="1:8" s="224" customFormat="1" ht="27.75" customHeight="1">
      <c r="A11" s="189" t="s">
        <v>226</v>
      </c>
      <c r="B11" s="187">
        <v>6020</v>
      </c>
      <c r="C11" s="188">
        <f>SUM(C12:C14)</f>
        <v>0</v>
      </c>
      <c r="D11" s="188">
        <f t="shared" ref="D11" si="4">SUM(D12:D14)</f>
        <v>0</v>
      </c>
      <c r="E11" s="188">
        <f t="shared" ref="E11" si="5">SUM(E12:E14)</f>
        <v>0</v>
      </c>
      <c r="F11" s="188">
        <f t="shared" si="2"/>
        <v>0</v>
      </c>
      <c r="G11" s="188">
        <f t="shared" si="3"/>
        <v>0</v>
      </c>
      <c r="H11" s="223"/>
    </row>
    <row r="12" spans="1:8" ht="20.25" customHeight="1">
      <c r="A12" s="222"/>
      <c r="B12" s="185"/>
      <c r="C12" s="98"/>
      <c r="D12" s="98"/>
      <c r="E12" s="98"/>
      <c r="F12" s="98">
        <f t="shared" si="2"/>
        <v>0</v>
      </c>
      <c r="G12" s="98">
        <f t="shared" si="3"/>
        <v>0</v>
      </c>
      <c r="H12" s="186"/>
    </row>
    <row r="13" spans="1:8" ht="20.25" customHeight="1">
      <c r="A13" s="222"/>
      <c r="B13" s="185"/>
      <c r="C13" s="98"/>
      <c r="D13" s="98"/>
      <c r="E13" s="98"/>
      <c r="F13" s="98">
        <f t="shared" si="2"/>
        <v>0</v>
      </c>
      <c r="G13" s="98">
        <f t="shared" si="3"/>
        <v>0</v>
      </c>
      <c r="H13" s="186"/>
    </row>
    <row r="14" spans="1:8" ht="20.25" customHeight="1">
      <c r="A14" s="225"/>
      <c r="B14" s="185"/>
      <c r="C14" s="98"/>
      <c r="D14" s="98"/>
      <c r="E14" s="98"/>
      <c r="F14" s="98">
        <f t="shared" si="2"/>
        <v>0</v>
      </c>
      <c r="G14" s="98">
        <f t="shared" si="3"/>
        <v>0</v>
      </c>
      <c r="H14" s="186"/>
    </row>
    <row r="15" spans="1:8">
      <c r="A15" s="197"/>
      <c r="B15" s="198"/>
      <c r="C15" s="198"/>
      <c r="D15" s="199"/>
      <c r="E15" s="199"/>
      <c r="F15" s="200"/>
      <c r="G15" s="200"/>
      <c r="H15" s="186"/>
    </row>
    <row r="16" spans="1:8">
      <c r="A16" s="197"/>
      <c r="B16" s="198"/>
      <c r="C16" s="198"/>
      <c r="D16" s="199"/>
      <c r="E16" s="199"/>
      <c r="F16" s="200"/>
      <c r="G16" s="200"/>
      <c r="H16" s="186"/>
    </row>
    <row r="17" spans="1:8" s="152" customFormat="1" ht="26.25" customHeight="1">
      <c r="A17" s="191" t="s">
        <v>261</v>
      </c>
      <c r="B17" s="192"/>
      <c r="C17" s="192"/>
      <c r="D17" s="193" t="s">
        <v>63</v>
      </c>
      <c r="E17" s="194"/>
      <c r="F17" s="541" t="s">
        <v>271</v>
      </c>
      <c r="G17" s="541"/>
      <c r="H17" s="541"/>
    </row>
    <row r="18" spans="1:8" s="174" customFormat="1">
      <c r="A18" s="195" t="s">
        <v>207</v>
      </c>
      <c r="B18" s="196"/>
      <c r="C18" s="196"/>
      <c r="D18" s="195" t="s">
        <v>213</v>
      </c>
      <c r="E18" s="195"/>
      <c r="F18" s="540" t="s">
        <v>132</v>
      </c>
      <c r="G18" s="540"/>
      <c r="H18" s="186"/>
    </row>
    <row r="19" spans="1:8">
      <c r="A19" s="64"/>
      <c r="B19" s="65"/>
      <c r="C19" s="65"/>
      <c r="D19" s="66"/>
      <c r="E19" s="67"/>
      <c r="F19" s="67"/>
      <c r="G19" s="67"/>
    </row>
    <row r="20" spans="1:8">
      <c r="A20" s="64"/>
      <c r="B20" s="65"/>
      <c r="C20" s="65"/>
      <c r="D20" s="66"/>
      <c r="E20" s="67"/>
      <c r="F20" s="67"/>
      <c r="G20" s="67"/>
    </row>
    <row r="21" spans="1:8">
      <c r="A21" s="64"/>
      <c r="B21" s="65"/>
      <c r="C21" s="65"/>
      <c r="D21" s="66"/>
      <c r="E21" s="67"/>
      <c r="F21" s="67"/>
      <c r="G21" s="67"/>
    </row>
    <row r="22" spans="1:8">
      <c r="A22" s="64"/>
      <c r="B22" s="65"/>
      <c r="C22" s="65"/>
      <c r="D22" s="66"/>
      <c r="E22" s="67"/>
      <c r="F22" s="67"/>
      <c r="G22" s="67"/>
    </row>
    <row r="23" spans="1:8">
      <c r="A23" s="64"/>
      <c r="B23" s="65"/>
      <c r="C23" s="65"/>
      <c r="D23" s="66"/>
      <c r="E23" s="67"/>
      <c r="F23" s="67"/>
      <c r="G23" s="67"/>
    </row>
    <row r="24" spans="1:8">
      <c r="A24" s="64"/>
      <c r="B24" s="65"/>
      <c r="C24" s="65"/>
      <c r="D24" s="66"/>
      <c r="E24" s="67"/>
      <c r="F24" s="67"/>
      <c r="G24" s="67"/>
    </row>
    <row r="25" spans="1:8">
      <c r="A25" s="64"/>
      <c r="B25" s="65"/>
      <c r="C25" s="65"/>
      <c r="D25" s="66"/>
      <c r="E25" s="67"/>
      <c r="F25" s="67"/>
      <c r="G25" s="67"/>
    </row>
    <row r="26" spans="1:8">
      <c r="A26" s="64"/>
      <c r="B26" s="65"/>
      <c r="C26" s="65"/>
      <c r="D26" s="66"/>
      <c r="E26" s="67"/>
      <c r="F26" s="67"/>
      <c r="G26" s="67"/>
    </row>
    <row r="27" spans="1:8">
      <c r="A27" s="64"/>
      <c r="B27" s="65"/>
      <c r="C27" s="65"/>
      <c r="D27" s="66"/>
      <c r="E27" s="67"/>
      <c r="F27" s="67"/>
      <c r="G27" s="67"/>
    </row>
    <row r="28" spans="1:8">
      <c r="A28" s="64"/>
      <c r="B28" s="65"/>
      <c r="C28" s="65"/>
      <c r="D28" s="66"/>
      <c r="E28" s="67"/>
      <c r="F28" s="67"/>
      <c r="G28" s="67"/>
    </row>
    <row r="29" spans="1:8">
      <c r="A29" s="64"/>
      <c r="B29" s="65"/>
      <c r="C29" s="65"/>
      <c r="D29" s="66"/>
      <c r="E29" s="67"/>
      <c r="F29" s="67"/>
      <c r="G29" s="67"/>
    </row>
    <row r="30" spans="1:8">
      <c r="A30" s="64"/>
      <c r="B30" s="65"/>
      <c r="C30" s="65"/>
      <c r="D30" s="66"/>
      <c r="E30" s="67"/>
      <c r="F30" s="67"/>
      <c r="G30" s="67"/>
    </row>
    <row r="31" spans="1:8">
      <c r="A31" s="64"/>
      <c r="B31" s="65"/>
      <c r="C31" s="65"/>
      <c r="D31" s="66"/>
      <c r="E31" s="67"/>
      <c r="F31" s="67"/>
      <c r="G31" s="67"/>
    </row>
    <row r="32" spans="1:8">
      <c r="A32" s="64"/>
      <c r="B32" s="65"/>
      <c r="C32" s="65"/>
      <c r="D32" s="66"/>
      <c r="E32" s="67"/>
      <c r="F32" s="67"/>
      <c r="G32" s="67"/>
    </row>
    <row r="33" spans="1:7">
      <c r="A33" s="64"/>
      <c r="B33" s="65"/>
      <c r="C33" s="65"/>
      <c r="D33" s="66"/>
      <c r="E33" s="67"/>
      <c r="F33" s="67"/>
      <c r="G33" s="67"/>
    </row>
    <row r="34" spans="1:7">
      <c r="A34" s="64"/>
      <c r="B34" s="65"/>
      <c r="C34" s="65"/>
      <c r="D34" s="66"/>
      <c r="E34" s="67"/>
      <c r="F34" s="67"/>
      <c r="G34" s="67"/>
    </row>
    <row r="35" spans="1:7">
      <c r="A35" s="64"/>
      <c r="B35" s="65"/>
      <c r="C35" s="65"/>
      <c r="D35" s="66"/>
      <c r="E35" s="67"/>
      <c r="F35" s="67"/>
      <c r="G35" s="67"/>
    </row>
    <row r="36" spans="1:7">
      <c r="A36" s="64"/>
      <c r="B36" s="65"/>
      <c r="C36" s="65"/>
      <c r="D36" s="66"/>
      <c r="E36" s="67"/>
      <c r="F36" s="67"/>
      <c r="G36" s="67"/>
    </row>
    <row r="37" spans="1:7">
      <c r="A37" s="64"/>
      <c r="B37" s="65"/>
      <c r="C37" s="65"/>
      <c r="D37" s="66"/>
      <c r="E37" s="67"/>
      <c r="F37" s="67"/>
      <c r="G37" s="67"/>
    </row>
    <row r="38" spans="1:7">
      <c r="A38" s="64"/>
      <c r="B38" s="65"/>
      <c r="C38" s="65"/>
      <c r="D38" s="66"/>
      <c r="E38" s="67"/>
      <c r="F38" s="67"/>
      <c r="G38" s="67"/>
    </row>
    <row r="39" spans="1:7">
      <c r="A39" s="64"/>
      <c r="B39" s="65"/>
      <c r="C39" s="65"/>
      <c r="D39" s="66"/>
      <c r="E39" s="67"/>
      <c r="F39" s="67"/>
      <c r="G39" s="67"/>
    </row>
    <row r="40" spans="1:7">
      <c r="A40" s="64"/>
      <c r="B40" s="65"/>
      <c r="C40" s="65"/>
      <c r="D40" s="66"/>
      <c r="E40" s="67"/>
      <c r="F40" s="67"/>
      <c r="G40" s="67"/>
    </row>
    <row r="41" spans="1:7">
      <c r="A41" s="64"/>
      <c r="B41" s="65"/>
      <c r="C41" s="65"/>
      <c r="D41" s="66"/>
      <c r="E41" s="67"/>
      <c r="F41" s="67"/>
      <c r="G41" s="67"/>
    </row>
    <row r="42" spans="1:7">
      <c r="A42" s="64"/>
      <c r="B42" s="65"/>
      <c r="C42" s="65"/>
      <c r="D42" s="66"/>
      <c r="E42" s="67"/>
      <c r="F42" s="67"/>
      <c r="G42" s="67"/>
    </row>
    <row r="43" spans="1:7">
      <c r="A43" s="64"/>
      <c r="B43" s="65"/>
      <c r="C43" s="65"/>
      <c r="D43" s="66"/>
      <c r="E43" s="67"/>
      <c r="F43" s="67"/>
      <c r="G43" s="67"/>
    </row>
    <row r="44" spans="1:7">
      <c r="A44" s="64"/>
      <c r="B44" s="65"/>
      <c r="C44" s="65"/>
      <c r="D44" s="66"/>
      <c r="E44" s="67"/>
      <c r="F44" s="67"/>
      <c r="G44" s="67"/>
    </row>
    <row r="45" spans="1:7">
      <c r="A45" s="64"/>
      <c r="B45" s="65"/>
      <c r="C45" s="65"/>
      <c r="D45" s="66"/>
      <c r="E45" s="67"/>
      <c r="F45" s="67"/>
      <c r="G45" s="67"/>
    </row>
    <row r="46" spans="1:7">
      <c r="A46" s="64"/>
      <c r="B46" s="65"/>
      <c r="C46" s="65"/>
      <c r="D46" s="66"/>
      <c r="E46" s="67"/>
      <c r="F46" s="67"/>
      <c r="G46" s="67"/>
    </row>
    <row r="47" spans="1:7">
      <c r="A47" s="64"/>
      <c r="B47" s="65"/>
      <c r="C47" s="65"/>
      <c r="D47" s="66"/>
      <c r="E47" s="67"/>
      <c r="F47" s="67"/>
      <c r="G47" s="67"/>
    </row>
    <row r="48" spans="1:7">
      <c r="A48" s="64"/>
      <c r="B48" s="65"/>
      <c r="C48" s="65"/>
      <c r="D48" s="66"/>
      <c r="E48" s="67"/>
      <c r="F48" s="67"/>
      <c r="G48" s="67"/>
    </row>
    <row r="49" spans="1:7">
      <c r="A49" s="64"/>
      <c r="B49" s="65"/>
      <c r="C49" s="65"/>
      <c r="D49" s="66"/>
      <c r="E49" s="67"/>
      <c r="F49" s="67"/>
      <c r="G49" s="67"/>
    </row>
    <row r="50" spans="1:7">
      <c r="A50" s="64"/>
      <c r="D50" s="68"/>
      <c r="E50" s="69"/>
      <c r="F50" s="69"/>
      <c r="G50" s="69"/>
    </row>
    <row r="51" spans="1:7">
      <c r="A51" s="5"/>
      <c r="D51" s="68"/>
      <c r="E51" s="69"/>
      <c r="F51" s="69"/>
      <c r="G51" s="69"/>
    </row>
    <row r="52" spans="1:7">
      <c r="A52" s="5"/>
      <c r="D52" s="68"/>
      <c r="E52" s="69"/>
      <c r="F52" s="69"/>
      <c r="G52" s="69"/>
    </row>
    <row r="53" spans="1:7">
      <c r="A53" s="5"/>
      <c r="D53" s="68"/>
      <c r="E53" s="69"/>
      <c r="F53" s="69"/>
      <c r="G53" s="69"/>
    </row>
    <row r="54" spans="1:7">
      <c r="A54" s="5"/>
      <c r="D54" s="68"/>
      <c r="E54" s="69"/>
      <c r="F54" s="69"/>
      <c r="G54" s="69"/>
    </row>
    <row r="55" spans="1:7">
      <c r="A55" s="5"/>
      <c r="D55" s="68"/>
      <c r="E55" s="69"/>
      <c r="F55" s="69"/>
      <c r="G55" s="69"/>
    </row>
    <row r="56" spans="1:7">
      <c r="A56" s="5"/>
      <c r="D56" s="68"/>
      <c r="E56" s="69"/>
      <c r="F56" s="69"/>
      <c r="G56" s="69"/>
    </row>
    <row r="57" spans="1:7">
      <c r="A57" s="5"/>
      <c r="D57" s="68"/>
      <c r="E57" s="69"/>
      <c r="F57" s="69"/>
      <c r="G57" s="69"/>
    </row>
    <row r="58" spans="1:7">
      <c r="A58" s="5"/>
      <c r="D58" s="68"/>
      <c r="E58" s="69"/>
      <c r="F58" s="69"/>
      <c r="G58" s="69"/>
    </row>
    <row r="59" spans="1:7">
      <c r="A59" s="5"/>
      <c r="D59" s="68"/>
      <c r="E59" s="69"/>
      <c r="F59" s="69"/>
      <c r="G59" s="69"/>
    </row>
    <row r="60" spans="1:7">
      <c r="A60" s="5"/>
      <c r="D60" s="68"/>
      <c r="E60" s="69"/>
      <c r="F60" s="69"/>
      <c r="G60" s="69"/>
    </row>
    <row r="61" spans="1:7">
      <c r="A61" s="5"/>
      <c r="D61" s="68"/>
      <c r="E61" s="69"/>
      <c r="F61" s="69"/>
      <c r="G61" s="69"/>
    </row>
    <row r="62" spans="1:7">
      <c r="A62" s="5"/>
      <c r="D62" s="68"/>
      <c r="E62" s="69"/>
      <c r="F62" s="69"/>
      <c r="G62" s="69"/>
    </row>
    <row r="63" spans="1:7">
      <c r="A63" s="5"/>
      <c r="D63" s="68"/>
      <c r="E63" s="69"/>
      <c r="F63" s="69"/>
      <c r="G63" s="69"/>
    </row>
    <row r="64" spans="1:7">
      <c r="A64" s="5"/>
      <c r="D64" s="68"/>
      <c r="E64" s="69"/>
      <c r="F64" s="69"/>
      <c r="G64" s="69"/>
    </row>
    <row r="65" spans="1:7">
      <c r="A65" s="5"/>
      <c r="D65" s="68"/>
      <c r="E65" s="69"/>
      <c r="F65" s="69"/>
      <c r="G65" s="69"/>
    </row>
    <row r="66" spans="1:7">
      <c r="A66" s="5"/>
      <c r="D66" s="68"/>
      <c r="E66" s="69"/>
      <c r="F66" s="69"/>
      <c r="G66" s="69"/>
    </row>
    <row r="67" spans="1:7">
      <c r="A67" s="5"/>
      <c r="D67" s="68"/>
      <c r="E67" s="69"/>
      <c r="F67" s="69"/>
      <c r="G67" s="69"/>
    </row>
    <row r="68" spans="1:7">
      <c r="A68" s="5"/>
      <c r="D68" s="68"/>
      <c r="E68" s="69"/>
      <c r="F68" s="69"/>
      <c r="G68" s="69"/>
    </row>
    <row r="69" spans="1:7">
      <c r="A69" s="5"/>
      <c r="D69" s="68"/>
      <c r="E69" s="69"/>
      <c r="F69" s="69"/>
      <c r="G69" s="69"/>
    </row>
    <row r="70" spans="1:7">
      <c r="A70" s="5"/>
      <c r="D70" s="68"/>
      <c r="E70" s="69"/>
      <c r="F70" s="69"/>
      <c r="G70" s="69"/>
    </row>
    <row r="71" spans="1:7">
      <c r="A71" s="5"/>
      <c r="D71" s="68"/>
      <c r="E71" s="69"/>
      <c r="F71" s="69"/>
      <c r="G71" s="69"/>
    </row>
    <row r="72" spans="1:7">
      <c r="A72" s="5"/>
      <c r="D72" s="68"/>
      <c r="E72" s="69"/>
      <c r="F72" s="69"/>
      <c r="G72" s="69"/>
    </row>
    <row r="73" spans="1:7">
      <c r="A73" s="5"/>
    </row>
    <row r="74" spans="1:7">
      <c r="A74" s="6"/>
    </row>
    <row r="75" spans="1:7">
      <c r="A75" s="6"/>
    </row>
    <row r="76" spans="1:7">
      <c r="A76" s="6"/>
    </row>
    <row r="77" spans="1:7">
      <c r="A77" s="6"/>
    </row>
    <row r="78" spans="1:7">
      <c r="A78" s="6"/>
    </row>
    <row r="79" spans="1:7">
      <c r="A79" s="6"/>
    </row>
    <row r="80" spans="1:7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</sheetData>
  <mergeCells count="3">
    <mergeCell ref="F18:G18"/>
    <mergeCell ref="A2:G2"/>
    <mergeCell ref="F17:H17"/>
  </mergeCells>
  <printOptions horizontalCentered="1"/>
  <pageMargins left="0.59055118110236227" right="0.59055118110236227" top="0.78740157480314965" bottom="0.59055118110236227" header="0" footer="0"/>
  <pageSetup paperSize="9" scale="89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64"/>
  <sheetViews>
    <sheetView tabSelected="1" zoomScaleNormal="100" zoomScaleSheetLayoutView="87" workbookViewId="0">
      <selection activeCell="A19" sqref="A19"/>
    </sheetView>
  </sheetViews>
  <sheetFormatPr defaultColWidth="9.109375" defaultRowHeight="18"/>
  <cols>
    <col min="1" max="1" width="58" style="2" customWidth="1"/>
    <col min="2" max="2" width="12.88671875" style="36" customWidth="1"/>
    <col min="3" max="3" width="15.6640625" style="73" customWidth="1"/>
    <col min="4" max="4" width="18" style="36" customWidth="1"/>
    <col min="5" max="5" width="16.6640625" style="36" customWidth="1"/>
    <col min="6" max="7" width="16.33203125" style="36" customWidth="1"/>
    <col min="8" max="9" width="9.109375" style="2"/>
    <col min="10" max="10" width="10.109375" style="2" bestFit="1" customWidth="1"/>
    <col min="11" max="11" width="9.109375" style="2"/>
    <col min="12" max="12" width="10.109375" style="2" bestFit="1" customWidth="1"/>
    <col min="13" max="16384" width="9.109375" style="2"/>
  </cols>
  <sheetData>
    <row r="1" spans="1:7">
      <c r="A1" s="117"/>
      <c r="B1" s="116"/>
      <c r="C1" s="116"/>
      <c r="D1" s="116"/>
      <c r="E1" s="116"/>
      <c r="F1" s="116"/>
      <c r="G1" s="116"/>
    </row>
    <row r="2" spans="1:7">
      <c r="A2" s="338" t="s">
        <v>236</v>
      </c>
      <c r="B2" s="338"/>
      <c r="C2" s="338"/>
      <c r="D2" s="338"/>
      <c r="E2" s="338"/>
      <c r="F2" s="338"/>
      <c r="G2" s="338"/>
    </row>
    <row r="3" spans="1:7">
      <c r="A3" s="114"/>
      <c r="B3" s="104"/>
      <c r="C3" s="104"/>
      <c r="D3" s="114"/>
      <c r="E3" s="114"/>
      <c r="F3" s="114"/>
      <c r="G3" s="104" t="s">
        <v>264</v>
      </c>
    </row>
    <row r="4" spans="1:7" ht="66.75" customHeight="1">
      <c r="A4" s="109" t="s">
        <v>114</v>
      </c>
      <c r="B4" s="110" t="s">
        <v>7</v>
      </c>
      <c r="C4" s="259" t="s">
        <v>330</v>
      </c>
      <c r="D4" s="259" t="s">
        <v>336</v>
      </c>
      <c r="E4" s="259" t="s">
        <v>335</v>
      </c>
      <c r="F4" s="110" t="s">
        <v>248</v>
      </c>
      <c r="G4" s="111" t="s">
        <v>262</v>
      </c>
    </row>
    <row r="5" spans="1:7" ht="18" customHeight="1">
      <c r="A5" s="31">
        <v>1</v>
      </c>
      <c r="B5" s="119">
        <v>2</v>
      </c>
      <c r="C5" s="322">
        <v>3</v>
      </c>
      <c r="D5" s="322">
        <v>4</v>
      </c>
      <c r="E5" s="322">
        <v>5</v>
      </c>
      <c r="F5" s="119">
        <v>6</v>
      </c>
      <c r="G5" s="119">
        <v>7</v>
      </c>
    </row>
    <row r="6" spans="1:7" ht="52.5" customHeight="1">
      <c r="A6" s="112" t="s">
        <v>220</v>
      </c>
      <c r="B6" s="106">
        <v>1018</v>
      </c>
      <c r="C6" s="323">
        <f>SUM(C7:C19)</f>
        <v>284.60000000000002</v>
      </c>
      <c r="D6" s="323">
        <f>SUM(D7:D19)</f>
        <v>315.7</v>
      </c>
      <c r="E6" s="323">
        <f>SUM(E7:E19)</f>
        <v>357.90000000000003</v>
      </c>
      <c r="F6" s="77">
        <f>E6-D6</f>
        <v>42.200000000000045</v>
      </c>
      <c r="G6" s="100">
        <f>IF(D6=0,0,E6/D6*100)</f>
        <v>113.36712068419388</v>
      </c>
    </row>
    <row r="7" spans="1:7" ht="26.4" customHeight="1">
      <c r="A7" s="92" t="s">
        <v>279</v>
      </c>
      <c r="B7" s="106"/>
      <c r="C7" s="324">
        <v>13.1</v>
      </c>
      <c r="D7" s="324">
        <v>21.5</v>
      </c>
      <c r="E7" s="324">
        <v>6.9</v>
      </c>
      <c r="F7" s="80">
        <f t="shared" ref="F7:F14" si="0">E7-D7</f>
        <v>-14.6</v>
      </c>
      <c r="G7" s="80">
        <f t="shared" ref="G7:G14" si="1">F7-E7</f>
        <v>-21.5</v>
      </c>
    </row>
    <row r="8" spans="1:7" ht="17.399999999999999" customHeight="1">
      <c r="A8" s="92" t="s">
        <v>280</v>
      </c>
      <c r="B8" s="106"/>
      <c r="C8" s="324">
        <v>181</v>
      </c>
      <c r="D8" s="325">
        <v>185</v>
      </c>
      <c r="E8" s="324">
        <v>184.8</v>
      </c>
      <c r="F8" s="80">
        <f t="shared" si="0"/>
        <v>-0.19999999999998863</v>
      </c>
      <c r="G8" s="80">
        <f t="shared" si="1"/>
        <v>-185</v>
      </c>
    </row>
    <row r="9" spans="1:7" ht="24" customHeight="1">
      <c r="A9" s="92" t="s">
        <v>281</v>
      </c>
      <c r="B9" s="106"/>
      <c r="C9" s="324">
        <v>1.2</v>
      </c>
      <c r="D9" s="325">
        <v>2</v>
      </c>
      <c r="E9" s="324">
        <v>1.2</v>
      </c>
      <c r="F9" s="80">
        <f t="shared" si="0"/>
        <v>-0.8</v>
      </c>
      <c r="G9" s="80">
        <f t="shared" si="1"/>
        <v>-2</v>
      </c>
    </row>
    <row r="10" spans="1:7" ht="26.4" customHeight="1">
      <c r="A10" s="92" t="s">
        <v>282</v>
      </c>
      <c r="B10" s="106"/>
      <c r="C10" s="324">
        <v>7</v>
      </c>
      <c r="D10" s="325">
        <v>8</v>
      </c>
      <c r="E10" s="324">
        <v>8.5</v>
      </c>
      <c r="F10" s="80">
        <f t="shared" si="0"/>
        <v>0.5</v>
      </c>
      <c r="G10" s="80">
        <f t="shared" si="1"/>
        <v>-8</v>
      </c>
    </row>
    <row r="11" spans="1:7" ht="19.2" customHeight="1">
      <c r="A11" s="92" t="s">
        <v>283</v>
      </c>
      <c r="B11" s="106"/>
      <c r="C11" s="324">
        <v>73.900000000000006</v>
      </c>
      <c r="D11" s="325">
        <v>88.2</v>
      </c>
      <c r="E11" s="324">
        <v>124.4</v>
      </c>
      <c r="F11" s="80">
        <f t="shared" si="0"/>
        <v>36.200000000000003</v>
      </c>
      <c r="G11" s="80">
        <f t="shared" si="1"/>
        <v>-88.2</v>
      </c>
    </row>
    <row r="12" spans="1:7" ht="18" customHeight="1">
      <c r="A12" s="92" t="s">
        <v>284</v>
      </c>
      <c r="B12" s="106"/>
      <c r="C12" s="324">
        <v>0</v>
      </c>
      <c r="D12" s="324">
        <v>0</v>
      </c>
      <c r="E12" s="324">
        <v>0</v>
      </c>
      <c r="F12" s="80">
        <f t="shared" si="0"/>
        <v>0</v>
      </c>
      <c r="G12" s="80">
        <f t="shared" si="1"/>
        <v>0</v>
      </c>
    </row>
    <row r="13" spans="1:7" ht="19.2" customHeight="1">
      <c r="A13" s="92" t="s">
        <v>285</v>
      </c>
      <c r="B13" s="106"/>
      <c r="C13" s="324">
        <v>7.8</v>
      </c>
      <c r="D13" s="325">
        <v>3</v>
      </c>
      <c r="E13" s="324">
        <v>0</v>
      </c>
      <c r="F13" s="80">
        <f t="shared" si="0"/>
        <v>-3</v>
      </c>
      <c r="G13" s="80">
        <f t="shared" si="1"/>
        <v>-3</v>
      </c>
    </row>
    <row r="14" spans="1:7" ht="20.399999999999999" customHeight="1">
      <c r="A14" s="92" t="s">
        <v>286</v>
      </c>
      <c r="B14" s="106"/>
      <c r="C14" s="324">
        <v>0</v>
      </c>
      <c r="D14" s="325">
        <v>4</v>
      </c>
      <c r="E14" s="324">
        <v>0.2</v>
      </c>
      <c r="F14" s="80">
        <f t="shared" si="0"/>
        <v>-3.8</v>
      </c>
      <c r="G14" s="80">
        <f t="shared" si="1"/>
        <v>-4</v>
      </c>
    </row>
    <row r="15" spans="1:7" ht="20.399999999999999" customHeight="1">
      <c r="A15" s="92" t="s">
        <v>287</v>
      </c>
      <c r="B15" s="105"/>
      <c r="C15" s="324">
        <v>0</v>
      </c>
      <c r="D15" s="324">
        <v>0</v>
      </c>
      <c r="E15" s="324">
        <v>0</v>
      </c>
      <c r="F15" s="80">
        <f t="shared" ref="F15:F40" si="2">E15-D15</f>
        <v>0</v>
      </c>
      <c r="G15" s="101">
        <f t="shared" ref="G15:G40" si="3">IF(D15=0,0,E15/D15*100)</f>
        <v>0</v>
      </c>
    </row>
    <row r="16" spans="1:7" ht="21" customHeight="1">
      <c r="A16" s="92" t="s">
        <v>288</v>
      </c>
      <c r="B16" s="105"/>
      <c r="C16" s="324">
        <v>0.6</v>
      </c>
      <c r="D16" s="325">
        <v>4</v>
      </c>
      <c r="E16" s="324">
        <v>0.6</v>
      </c>
      <c r="F16" s="80">
        <f t="shared" si="2"/>
        <v>-3.4</v>
      </c>
      <c r="G16" s="101">
        <f t="shared" si="3"/>
        <v>15</v>
      </c>
    </row>
    <row r="17" spans="1:12" ht="21.6" customHeight="1">
      <c r="A17" s="92" t="s">
        <v>300</v>
      </c>
      <c r="B17" s="105"/>
      <c r="C17" s="324">
        <v>0</v>
      </c>
      <c r="D17" s="325">
        <v>0</v>
      </c>
      <c r="E17" s="324">
        <v>14.5</v>
      </c>
      <c r="F17" s="80">
        <f t="shared" ref="F17:F19" si="4">E17-D17</f>
        <v>14.5</v>
      </c>
      <c r="G17" s="101">
        <f t="shared" si="3"/>
        <v>0</v>
      </c>
    </row>
    <row r="18" spans="1:12" ht="21.6" customHeight="1">
      <c r="A18" s="92" t="s">
        <v>301</v>
      </c>
      <c r="B18" s="105"/>
      <c r="C18" s="324">
        <v>0</v>
      </c>
      <c r="D18" s="325">
        <v>0</v>
      </c>
      <c r="E18" s="324">
        <v>10</v>
      </c>
      <c r="F18" s="80">
        <f t="shared" si="4"/>
        <v>10</v>
      </c>
      <c r="G18" s="101">
        <f t="shared" si="3"/>
        <v>0</v>
      </c>
    </row>
    <row r="19" spans="1:12" ht="21.6" customHeight="1">
      <c r="A19" s="92" t="s">
        <v>302</v>
      </c>
      <c r="B19" s="105"/>
      <c r="C19" s="324">
        <v>0</v>
      </c>
      <c r="D19" s="325">
        <v>0</v>
      </c>
      <c r="E19" s="324">
        <v>6.8</v>
      </c>
      <c r="F19" s="80">
        <f t="shared" si="4"/>
        <v>6.8</v>
      </c>
      <c r="G19" s="101">
        <f t="shared" si="3"/>
        <v>0</v>
      </c>
    </row>
    <row r="20" spans="1:12" s="34" customFormat="1" ht="22.95" customHeight="1">
      <c r="A20" s="112" t="s">
        <v>221</v>
      </c>
      <c r="B20" s="102">
        <v>1049</v>
      </c>
      <c r="C20" s="323">
        <f>SUM(C21:C24)</f>
        <v>6.1999999999999993</v>
      </c>
      <c r="D20" s="323">
        <f t="shared" ref="D20:E20" si="5">SUM(D21:D24)</f>
        <v>12</v>
      </c>
      <c r="E20" s="323">
        <f t="shared" si="5"/>
        <v>26.4</v>
      </c>
      <c r="F20" s="77">
        <f t="shared" si="2"/>
        <v>14.399999999999999</v>
      </c>
      <c r="G20" s="100">
        <f t="shared" si="3"/>
        <v>219.99999999999997</v>
      </c>
      <c r="L20" s="103"/>
    </row>
    <row r="21" spans="1:12" ht="22.5" customHeight="1">
      <c r="A21" s="92" t="s">
        <v>289</v>
      </c>
      <c r="B21" s="108"/>
      <c r="C21" s="324">
        <v>2.2999999999999998</v>
      </c>
      <c r="D21" s="325">
        <v>8</v>
      </c>
      <c r="E21" s="324">
        <v>21</v>
      </c>
      <c r="F21" s="80">
        <f t="shared" si="2"/>
        <v>13</v>
      </c>
      <c r="G21" s="100">
        <f t="shared" si="3"/>
        <v>262.5</v>
      </c>
    </row>
    <row r="22" spans="1:12" ht="22.5" customHeight="1">
      <c r="A22" s="92" t="s">
        <v>290</v>
      </c>
      <c r="B22" s="108"/>
      <c r="C22" s="324">
        <v>2.8</v>
      </c>
      <c r="D22" s="325">
        <v>3</v>
      </c>
      <c r="E22" s="324">
        <v>3.3</v>
      </c>
      <c r="F22" s="80">
        <f t="shared" si="2"/>
        <v>0.29999999999999982</v>
      </c>
      <c r="G22" s="101">
        <f t="shared" si="3"/>
        <v>109.99999999999999</v>
      </c>
    </row>
    <row r="23" spans="1:12" ht="22.5" customHeight="1">
      <c r="A23" s="92" t="s">
        <v>291</v>
      </c>
      <c r="B23" s="108"/>
      <c r="C23" s="324">
        <v>0.3</v>
      </c>
      <c r="D23" s="325">
        <v>1</v>
      </c>
      <c r="E23" s="324">
        <v>1.2</v>
      </c>
      <c r="F23" s="80">
        <f t="shared" si="2"/>
        <v>0.19999999999999996</v>
      </c>
      <c r="G23" s="100">
        <f t="shared" si="3"/>
        <v>120</v>
      </c>
    </row>
    <row r="24" spans="1:12" ht="22.5" customHeight="1">
      <c r="A24" s="92" t="s">
        <v>303</v>
      </c>
      <c r="B24" s="108"/>
      <c r="C24" s="324">
        <v>0.8</v>
      </c>
      <c r="D24" s="325">
        <v>0</v>
      </c>
      <c r="E24" s="324">
        <v>0.9</v>
      </c>
      <c r="F24" s="80">
        <f t="shared" si="2"/>
        <v>0.9</v>
      </c>
      <c r="G24" s="100">
        <f t="shared" si="3"/>
        <v>0</v>
      </c>
    </row>
    <row r="25" spans="1:12" s="34" customFormat="1" ht="24" customHeight="1">
      <c r="A25" s="83" t="s">
        <v>222</v>
      </c>
      <c r="B25" s="102">
        <v>1067</v>
      </c>
      <c r="C25" s="323">
        <f>SUM(C26:C27)</f>
        <v>0</v>
      </c>
      <c r="D25" s="323">
        <f t="shared" ref="D25:E25" si="6">SUM(D26:D27)</f>
        <v>0</v>
      </c>
      <c r="E25" s="323">
        <f t="shared" si="6"/>
        <v>0</v>
      </c>
      <c r="F25" s="80">
        <f t="shared" si="2"/>
        <v>0</v>
      </c>
      <c r="G25" s="101">
        <f t="shared" si="3"/>
        <v>0</v>
      </c>
    </row>
    <row r="26" spans="1:12" ht="22.5" customHeight="1">
      <c r="A26" s="92"/>
      <c r="B26" s="108"/>
      <c r="C26" s="324"/>
      <c r="D26" s="324"/>
      <c r="E26" s="324"/>
      <c r="F26" s="80">
        <f t="shared" si="2"/>
        <v>0</v>
      </c>
      <c r="G26" s="101">
        <f t="shared" si="3"/>
        <v>0</v>
      </c>
    </row>
    <row r="27" spans="1:12" ht="22.5" customHeight="1">
      <c r="A27" s="92"/>
      <c r="B27" s="108"/>
      <c r="C27" s="324"/>
      <c r="D27" s="324"/>
      <c r="E27" s="324"/>
      <c r="F27" s="80">
        <f t="shared" si="2"/>
        <v>0</v>
      </c>
      <c r="G27" s="101">
        <f t="shared" si="3"/>
        <v>0</v>
      </c>
    </row>
    <row r="28" spans="1:12" s="34" customFormat="1" ht="31.5" customHeight="1">
      <c r="A28" s="112" t="s">
        <v>243</v>
      </c>
      <c r="B28" s="102">
        <v>1073</v>
      </c>
      <c r="C28" s="323">
        <f>SUM(C29:C30)</f>
        <v>1334.5</v>
      </c>
      <c r="D28" s="323">
        <f t="shared" ref="D28:E28" si="7">SUM(D29:D30)</f>
        <v>1427.8</v>
      </c>
      <c r="E28" s="323">
        <f t="shared" si="7"/>
        <v>1392.5</v>
      </c>
      <c r="F28" s="77">
        <f t="shared" si="2"/>
        <v>-35.299999999999955</v>
      </c>
      <c r="G28" s="77">
        <f t="shared" si="3"/>
        <v>97.527664939067108</v>
      </c>
    </row>
    <row r="29" spans="1:12" ht="30.6" customHeight="1">
      <c r="A29" s="92" t="s">
        <v>292</v>
      </c>
      <c r="B29" s="108"/>
      <c r="C29" s="324">
        <v>1334</v>
      </c>
      <c r="D29" s="325">
        <v>1427.8</v>
      </c>
      <c r="E29" s="324">
        <v>1391.8</v>
      </c>
      <c r="F29" s="80">
        <f t="shared" si="2"/>
        <v>-36</v>
      </c>
      <c r="G29" s="101">
        <f t="shared" si="3"/>
        <v>97.478638464770967</v>
      </c>
    </row>
    <row r="30" spans="1:12" ht="22.5" customHeight="1">
      <c r="A30" s="92" t="s">
        <v>293</v>
      </c>
      <c r="B30" s="108"/>
      <c r="C30" s="324">
        <v>0.5</v>
      </c>
      <c r="D30" s="324">
        <v>0</v>
      </c>
      <c r="E30" s="324">
        <v>0.7</v>
      </c>
      <c r="F30" s="80">
        <f t="shared" si="2"/>
        <v>0.7</v>
      </c>
      <c r="G30" s="101">
        <f t="shared" si="3"/>
        <v>0</v>
      </c>
    </row>
    <row r="31" spans="1:12" s="34" customFormat="1" ht="31.5" customHeight="1">
      <c r="A31" s="112" t="s">
        <v>223</v>
      </c>
      <c r="B31" s="102">
        <v>1086</v>
      </c>
      <c r="C31" s="323">
        <f>SUM(C32:C34)</f>
        <v>2.6</v>
      </c>
      <c r="D31" s="323">
        <f t="shared" ref="D31" si="8">SUM(D32:D34)</f>
        <v>3.6</v>
      </c>
      <c r="E31" s="323">
        <f>SUM(E32:E34)</f>
        <v>23.599999999999998</v>
      </c>
      <c r="F31" s="77">
        <f t="shared" si="2"/>
        <v>19.999999999999996</v>
      </c>
      <c r="G31" s="100">
        <f t="shared" si="3"/>
        <v>655.55555555555543</v>
      </c>
    </row>
    <row r="32" spans="1:12" ht="28.95" customHeight="1">
      <c r="A32" s="92" t="s">
        <v>294</v>
      </c>
      <c r="B32" s="108"/>
      <c r="C32" s="324">
        <v>2.1</v>
      </c>
      <c r="D32" s="325">
        <v>3</v>
      </c>
      <c r="E32" s="324">
        <v>17.399999999999999</v>
      </c>
      <c r="F32" s="80">
        <f t="shared" si="2"/>
        <v>14.399999999999999</v>
      </c>
      <c r="G32" s="101">
        <f t="shared" si="3"/>
        <v>580</v>
      </c>
    </row>
    <row r="33" spans="1:8" ht="26.4" customHeight="1">
      <c r="A33" s="92" t="s">
        <v>295</v>
      </c>
      <c r="B33" s="108"/>
      <c r="C33" s="324">
        <v>0.5</v>
      </c>
      <c r="D33" s="325">
        <v>0.6</v>
      </c>
      <c r="E33" s="324">
        <v>6.2</v>
      </c>
      <c r="F33" s="80">
        <f t="shared" si="2"/>
        <v>5.6000000000000005</v>
      </c>
      <c r="G33" s="101">
        <f t="shared" si="3"/>
        <v>1033.3333333333335</v>
      </c>
    </row>
    <row r="34" spans="1:8" ht="22.5" customHeight="1">
      <c r="A34" s="92" t="s">
        <v>296</v>
      </c>
      <c r="B34" s="108"/>
      <c r="C34" s="324">
        <v>0</v>
      </c>
      <c r="D34" s="324">
        <v>0</v>
      </c>
      <c r="E34" s="324">
        <v>0</v>
      </c>
      <c r="F34" s="80">
        <f t="shared" si="2"/>
        <v>0</v>
      </c>
      <c r="G34" s="101">
        <f t="shared" si="3"/>
        <v>0</v>
      </c>
    </row>
    <row r="35" spans="1:8" s="34" customFormat="1" ht="31.5" customHeight="1">
      <c r="A35" s="112" t="s">
        <v>242</v>
      </c>
      <c r="B35" s="102">
        <v>1152</v>
      </c>
      <c r="C35" s="323">
        <f>SUM(C36:C37)</f>
        <v>88.1</v>
      </c>
      <c r="D35" s="323">
        <f t="shared" ref="D35" si="9">SUM(D36:D37)</f>
        <v>100</v>
      </c>
      <c r="E35" s="323">
        <f>SUM(E36:E37)</f>
        <v>1230.3</v>
      </c>
      <c r="F35" s="77">
        <f t="shared" si="2"/>
        <v>1130.3</v>
      </c>
      <c r="G35" s="77">
        <f t="shared" si="3"/>
        <v>1230.3</v>
      </c>
    </row>
    <row r="36" spans="1:8" ht="22.5" customHeight="1">
      <c r="A36" s="92" t="s">
        <v>297</v>
      </c>
      <c r="B36" s="108"/>
      <c r="C36" s="324">
        <v>88.1</v>
      </c>
      <c r="D36" s="324">
        <v>100</v>
      </c>
      <c r="E36" s="324">
        <v>371.3</v>
      </c>
      <c r="F36" s="80">
        <f>E36-D36</f>
        <v>271.3</v>
      </c>
      <c r="G36" s="101">
        <f t="shared" si="3"/>
        <v>371.3</v>
      </c>
    </row>
    <row r="37" spans="1:8" ht="22.5" customHeight="1">
      <c r="A37" s="92" t="s">
        <v>314</v>
      </c>
      <c r="B37" s="108"/>
      <c r="C37" s="324">
        <v>0</v>
      </c>
      <c r="D37" s="324">
        <v>0</v>
      </c>
      <c r="E37" s="324">
        <v>859</v>
      </c>
      <c r="F37" s="80">
        <f>E37-D37</f>
        <v>859</v>
      </c>
      <c r="G37" s="101">
        <f t="shared" si="3"/>
        <v>0</v>
      </c>
    </row>
    <row r="38" spans="1:8" s="34" customFormat="1" ht="31.5" customHeight="1">
      <c r="A38" s="112" t="s">
        <v>249</v>
      </c>
      <c r="B38" s="102">
        <v>1162</v>
      </c>
      <c r="C38" s="323">
        <f>SUM(C39:C40)</f>
        <v>0</v>
      </c>
      <c r="D38" s="323">
        <f t="shared" ref="D38:E38" si="10">SUM(D39:D40)</f>
        <v>0</v>
      </c>
      <c r="E38" s="323">
        <f t="shared" si="10"/>
        <v>0</v>
      </c>
      <c r="F38" s="77">
        <f t="shared" si="2"/>
        <v>0</v>
      </c>
      <c r="G38" s="77">
        <f t="shared" si="3"/>
        <v>0</v>
      </c>
    </row>
    <row r="39" spans="1:8" ht="22.5" customHeight="1">
      <c r="A39" s="92"/>
      <c r="B39" s="108"/>
      <c r="C39" s="324"/>
      <c r="D39" s="324"/>
      <c r="E39" s="324"/>
      <c r="F39" s="80">
        <f t="shared" si="2"/>
        <v>0</v>
      </c>
      <c r="G39" s="101">
        <f t="shared" si="3"/>
        <v>0</v>
      </c>
    </row>
    <row r="40" spans="1:8" ht="22.5" customHeight="1">
      <c r="A40" s="92"/>
      <c r="B40" s="108"/>
      <c r="C40" s="324"/>
      <c r="D40" s="324"/>
      <c r="E40" s="324"/>
      <c r="F40" s="80">
        <f t="shared" si="2"/>
        <v>0</v>
      </c>
      <c r="G40" s="101">
        <f t="shared" si="3"/>
        <v>0</v>
      </c>
    </row>
    <row r="41" spans="1:8" s="152" customFormat="1" ht="53.25" customHeight="1">
      <c r="A41" s="148" t="s">
        <v>256</v>
      </c>
      <c r="B41" s="149"/>
      <c r="C41" s="339" t="s">
        <v>247</v>
      </c>
      <c r="D41" s="339"/>
      <c r="E41" s="150"/>
      <c r="F41" s="342" t="s">
        <v>271</v>
      </c>
      <c r="G41" s="342"/>
      <c r="H41" s="151"/>
    </row>
    <row r="42" spans="1:8" s="147" customFormat="1" ht="13.2">
      <c r="A42" s="153" t="s">
        <v>207</v>
      </c>
      <c r="B42" s="146"/>
      <c r="C42" s="340" t="s">
        <v>213</v>
      </c>
      <c r="D42" s="340"/>
      <c r="E42" s="146"/>
      <c r="F42" s="341" t="s">
        <v>132</v>
      </c>
      <c r="G42" s="341"/>
      <c r="H42" s="154"/>
    </row>
    <row r="43" spans="1:8">
      <c r="A43" s="8"/>
      <c r="B43" s="116"/>
      <c r="C43" s="116"/>
      <c r="D43" s="115"/>
      <c r="E43" s="113"/>
      <c r="F43" s="113"/>
      <c r="G43" s="113"/>
    </row>
    <row r="44" spans="1:8">
      <c r="A44" s="64"/>
      <c r="B44" s="65"/>
      <c r="C44" s="65"/>
      <c r="D44" s="66"/>
      <c r="E44" s="67"/>
      <c r="F44" s="67"/>
      <c r="G44" s="67"/>
    </row>
    <row r="45" spans="1:8">
      <c r="A45" s="64"/>
      <c r="B45" s="65"/>
      <c r="C45" s="65"/>
      <c r="D45" s="66"/>
      <c r="E45" s="67"/>
      <c r="F45" s="67"/>
      <c r="G45" s="67"/>
    </row>
    <row r="46" spans="1:8">
      <c r="A46" s="64"/>
      <c r="B46" s="65"/>
      <c r="C46" s="65"/>
      <c r="D46" s="66"/>
      <c r="E46" s="67"/>
      <c r="F46" s="67"/>
      <c r="G46" s="67"/>
    </row>
    <row r="47" spans="1:8">
      <c r="A47" s="64"/>
      <c r="B47" s="65"/>
      <c r="C47" s="65"/>
      <c r="D47" s="66"/>
      <c r="E47" s="67"/>
      <c r="F47" s="67"/>
      <c r="G47" s="67"/>
    </row>
    <row r="48" spans="1:8">
      <c r="A48" s="64"/>
      <c r="B48" s="65"/>
      <c r="C48" s="65"/>
      <c r="D48" s="66"/>
      <c r="E48" s="67"/>
      <c r="F48" s="67"/>
      <c r="G48" s="67"/>
    </row>
    <row r="49" spans="1:7">
      <c r="A49" s="64"/>
      <c r="B49" s="65"/>
      <c r="C49" s="65"/>
      <c r="D49" s="66"/>
      <c r="E49" s="67"/>
      <c r="F49" s="67"/>
      <c r="G49" s="67"/>
    </row>
    <row r="50" spans="1:7">
      <c r="A50" s="64"/>
      <c r="B50" s="65"/>
      <c r="C50" s="65"/>
      <c r="D50" s="66"/>
      <c r="E50" s="67"/>
      <c r="F50" s="67"/>
      <c r="G50" s="67"/>
    </row>
    <row r="51" spans="1:7">
      <c r="A51" s="64"/>
      <c r="B51" s="65"/>
      <c r="C51" s="65"/>
      <c r="D51" s="66"/>
      <c r="E51" s="67"/>
      <c r="F51" s="67"/>
      <c r="G51" s="67"/>
    </row>
    <row r="52" spans="1:7">
      <c r="A52" s="64"/>
      <c r="B52" s="65"/>
      <c r="C52" s="65"/>
      <c r="D52" s="66"/>
      <c r="E52" s="67"/>
      <c r="F52" s="67"/>
      <c r="G52" s="67"/>
    </row>
    <row r="53" spans="1:7">
      <c r="A53" s="64"/>
      <c r="B53" s="65"/>
      <c r="C53" s="65"/>
      <c r="D53" s="66"/>
      <c r="E53" s="67"/>
      <c r="F53" s="67"/>
      <c r="G53" s="67"/>
    </row>
    <row r="54" spans="1:7">
      <c r="A54" s="64"/>
      <c r="B54" s="65"/>
      <c r="C54" s="65"/>
      <c r="D54" s="66"/>
      <c r="E54" s="67"/>
      <c r="F54" s="67"/>
      <c r="G54" s="67"/>
    </row>
    <row r="55" spans="1:7">
      <c r="A55" s="64"/>
      <c r="B55" s="65"/>
      <c r="C55" s="65"/>
      <c r="D55" s="66"/>
      <c r="E55" s="67"/>
      <c r="F55" s="67"/>
      <c r="G55" s="67"/>
    </row>
    <row r="56" spans="1:7">
      <c r="A56" s="64"/>
      <c r="B56" s="65"/>
      <c r="C56" s="65"/>
      <c r="D56" s="66"/>
      <c r="E56" s="67"/>
      <c r="F56" s="67"/>
      <c r="G56" s="67"/>
    </row>
    <row r="57" spans="1:7">
      <c r="A57" s="64"/>
      <c r="B57" s="65"/>
      <c r="C57" s="65"/>
      <c r="D57" s="66"/>
      <c r="E57" s="67"/>
      <c r="F57" s="67"/>
      <c r="G57" s="67"/>
    </row>
    <row r="58" spans="1:7">
      <c r="A58" s="64"/>
      <c r="B58" s="65"/>
      <c r="C58" s="65"/>
      <c r="D58" s="66"/>
      <c r="E58" s="67"/>
      <c r="F58" s="67"/>
      <c r="G58" s="67"/>
    </row>
    <row r="59" spans="1:7">
      <c r="A59" s="64"/>
      <c r="B59" s="65"/>
      <c r="C59" s="65"/>
      <c r="D59" s="66"/>
      <c r="E59" s="67"/>
      <c r="F59" s="67"/>
      <c r="G59" s="67"/>
    </row>
    <row r="60" spans="1:7">
      <c r="A60" s="64"/>
      <c r="B60" s="65"/>
      <c r="C60" s="65"/>
      <c r="D60" s="66"/>
      <c r="E60" s="67"/>
      <c r="F60" s="67"/>
      <c r="G60" s="67"/>
    </row>
    <row r="61" spans="1:7">
      <c r="A61" s="64"/>
      <c r="B61" s="65"/>
      <c r="C61" s="65"/>
      <c r="D61" s="66"/>
      <c r="E61" s="67"/>
      <c r="F61" s="67"/>
      <c r="G61" s="67"/>
    </row>
    <row r="62" spans="1:7">
      <c r="A62" s="64"/>
      <c r="B62" s="65"/>
      <c r="C62" s="65"/>
      <c r="D62" s="66"/>
      <c r="E62" s="67"/>
      <c r="F62" s="67"/>
      <c r="G62" s="67"/>
    </row>
    <row r="63" spans="1:7">
      <c r="A63" s="64"/>
      <c r="B63" s="65"/>
      <c r="C63" s="65"/>
      <c r="D63" s="66"/>
      <c r="E63" s="67"/>
      <c r="F63" s="67"/>
      <c r="G63" s="67"/>
    </row>
    <row r="64" spans="1:7">
      <c r="A64" s="64"/>
      <c r="B64" s="65"/>
      <c r="C64" s="65"/>
      <c r="D64" s="66"/>
      <c r="E64" s="67"/>
      <c r="F64" s="67"/>
      <c r="G64" s="67"/>
    </row>
    <row r="65" spans="1:7">
      <c r="A65" s="64"/>
      <c r="B65" s="65"/>
      <c r="C65" s="65"/>
      <c r="D65" s="66"/>
      <c r="E65" s="67"/>
      <c r="F65" s="67"/>
      <c r="G65" s="67"/>
    </row>
    <row r="66" spans="1:7">
      <c r="A66" s="64"/>
      <c r="B66" s="65"/>
      <c r="C66" s="65"/>
      <c r="D66" s="66"/>
      <c r="E66" s="67"/>
      <c r="F66" s="67"/>
      <c r="G66" s="67"/>
    </row>
    <row r="67" spans="1:7">
      <c r="A67" s="64"/>
      <c r="B67" s="65"/>
      <c r="C67" s="65"/>
      <c r="D67" s="66"/>
      <c r="E67" s="67"/>
      <c r="F67" s="67"/>
      <c r="G67" s="67"/>
    </row>
    <row r="68" spans="1:7">
      <c r="A68" s="64"/>
      <c r="B68" s="65"/>
      <c r="C68" s="65"/>
      <c r="D68" s="66"/>
      <c r="E68" s="67"/>
      <c r="F68" s="67"/>
      <c r="G68" s="67"/>
    </row>
    <row r="69" spans="1:7">
      <c r="A69" s="64"/>
      <c r="B69" s="65"/>
      <c r="C69" s="65"/>
      <c r="D69" s="66"/>
      <c r="E69" s="67"/>
      <c r="F69" s="67"/>
      <c r="G69" s="67"/>
    </row>
    <row r="70" spans="1:7">
      <c r="A70" s="64"/>
      <c r="B70" s="65"/>
      <c r="C70" s="65"/>
      <c r="D70" s="66"/>
      <c r="E70" s="67"/>
      <c r="F70" s="67"/>
      <c r="G70" s="67"/>
    </row>
    <row r="71" spans="1:7">
      <c r="A71" s="64"/>
      <c r="B71" s="65"/>
      <c r="C71" s="65"/>
      <c r="D71" s="66"/>
      <c r="E71" s="67"/>
      <c r="F71" s="67"/>
      <c r="G71" s="67"/>
    </row>
    <row r="72" spans="1:7">
      <c r="A72" s="64"/>
      <c r="B72" s="65"/>
      <c r="C72" s="65"/>
      <c r="D72" s="66"/>
      <c r="E72" s="67"/>
      <c r="F72" s="67"/>
      <c r="G72" s="67"/>
    </row>
    <row r="73" spans="1:7">
      <c r="A73" s="64"/>
      <c r="B73" s="65"/>
      <c r="C73" s="65"/>
      <c r="D73" s="66"/>
      <c r="E73" s="67"/>
      <c r="F73" s="67"/>
      <c r="G73" s="67"/>
    </row>
    <row r="74" spans="1:7">
      <c r="A74" s="64"/>
      <c r="D74" s="68"/>
      <c r="E74" s="69"/>
      <c r="F74" s="69"/>
      <c r="G74" s="69"/>
    </row>
    <row r="75" spans="1:7">
      <c r="A75" s="5"/>
      <c r="D75" s="68"/>
      <c r="E75" s="69"/>
      <c r="F75" s="69"/>
      <c r="G75" s="69"/>
    </row>
    <row r="76" spans="1:7">
      <c r="A76" s="5"/>
      <c r="D76" s="68"/>
      <c r="E76" s="69"/>
      <c r="F76" s="69"/>
      <c r="G76" s="69"/>
    </row>
    <row r="77" spans="1:7">
      <c r="A77" s="5"/>
      <c r="D77" s="68"/>
      <c r="E77" s="69"/>
      <c r="F77" s="69"/>
      <c r="G77" s="69"/>
    </row>
    <row r="78" spans="1:7">
      <c r="A78" s="5"/>
      <c r="D78" s="68"/>
      <c r="E78" s="69"/>
      <c r="F78" s="69"/>
      <c r="G78" s="69"/>
    </row>
    <row r="79" spans="1:7">
      <c r="A79" s="5"/>
      <c r="D79" s="68"/>
      <c r="E79" s="69"/>
      <c r="F79" s="69"/>
      <c r="G79" s="69"/>
    </row>
    <row r="80" spans="1:7">
      <c r="A80" s="5"/>
      <c r="D80" s="68"/>
      <c r="E80" s="69"/>
      <c r="F80" s="69"/>
      <c r="G80" s="69"/>
    </row>
    <row r="81" spans="1:7">
      <c r="A81" s="5"/>
      <c r="D81" s="68"/>
      <c r="E81" s="69"/>
      <c r="F81" s="69"/>
      <c r="G81" s="69"/>
    </row>
    <row r="82" spans="1:7">
      <c r="A82" s="5"/>
      <c r="D82" s="68"/>
      <c r="E82" s="69"/>
      <c r="F82" s="69"/>
      <c r="G82" s="69"/>
    </row>
    <row r="83" spans="1:7">
      <c r="A83" s="5"/>
      <c r="D83" s="68"/>
      <c r="E83" s="69"/>
      <c r="F83" s="69"/>
      <c r="G83" s="69"/>
    </row>
    <row r="84" spans="1:7">
      <c r="A84" s="5"/>
      <c r="D84" s="68"/>
      <c r="E84" s="69"/>
      <c r="F84" s="69"/>
      <c r="G84" s="69"/>
    </row>
    <row r="85" spans="1:7">
      <c r="A85" s="5"/>
      <c r="D85" s="68"/>
      <c r="E85" s="69"/>
      <c r="F85" s="69"/>
      <c r="G85" s="69"/>
    </row>
    <row r="86" spans="1:7">
      <c r="A86" s="5"/>
      <c r="D86" s="68"/>
      <c r="E86" s="69"/>
      <c r="F86" s="69"/>
      <c r="G86" s="69"/>
    </row>
    <row r="87" spans="1:7">
      <c r="A87" s="5"/>
      <c r="D87" s="68"/>
      <c r="E87" s="69"/>
      <c r="F87" s="69"/>
      <c r="G87" s="69"/>
    </row>
    <row r="88" spans="1:7">
      <c r="A88" s="5"/>
      <c r="D88" s="68"/>
      <c r="E88" s="69"/>
      <c r="F88" s="69"/>
      <c r="G88" s="69"/>
    </row>
    <row r="89" spans="1:7">
      <c r="A89" s="5"/>
      <c r="D89" s="68"/>
      <c r="E89" s="69"/>
      <c r="F89" s="69"/>
      <c r="G89" s="69"/>
    </row>
    <row r="90" spans="1:7">
      <c r="A90" s="5"/>
      <c r="D90" s="68"/>
      <c r="E90" s="69"/>
      <c r="F90" s="69"/>
      <c r="G90" s="69"/>
    </row>
    <row r="91" spans="1:7">
      <c r="A91" s="5"/>
      <c r="D91" s="68"/>
      <c r="E91" s="69"/>
      <c r="F91" s="69"/>
      <c r="G91" s="69"/>
    </row>
    <row r="92" spans="1:7">
      <c r="A92" s="5"/>
      <c r="D92" s="68"/>
      <c r="E92" s="69"/>
      <c r="F92" s="69"/>
      <c r="G92" s="69"/>
    </row>
    <row r="93" spans="1:7">
      <c r="A93" s="5"/>
      <c r="D93" s="68"/>
      <c r="E93" s="69"/>
      <c r="F93" s="69"/>
      <c r="G93" s="69"/>
    </row>
    <row r="94" spans="1:7">
      <c r="A94" s="5"/>
      <c r="D94" s="68"/>
      <c r="E94" s="69"/>
      <c r="F94" s="69"/>
      <c r="G94" s="69"/>
    </row>
    <row r="95" spans="1:7">
      <c r="A95" s="5"/>
      <c r="D95" s="68"/>
      <c r="E95" s="69"/>
      <c r="F95" s="69"/>
      <c r="G95" s="69"/>
    </row>
    <row r="96" spans="1:7">
      <c r="A96" s="5"/>
      <c r="D96" s="68"/>
      <c r="E96" s="69"/>
      <c r="F96" s="69"/>
      <c r="G96" s="69"/>
    </row>
    <row r="97" spans="1:1">
      <c r="A97" s="5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</sheetData>
  <mergeCells count="5">
    <mergeCell ref="A2:G2"/>
    <mergeCell ref="C41:D41"/>
    <mergeCell ref="C42:D42"/>
    <mergeCell ref="F42:G42"/>
    <mergeCell ref="F41:G41"/>
  </mergeCells>
  <printOptions horizontalCentered="1"/>
  <pageMargins left="0.59055118110236227" right="0.59055118110236227" top="0.78740157480314965" bottom="0.59055118110236227" header="0" footer="0"/>
  <pageSetup paperSize="9" scale="88" fitToHeight="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198"/>
  <sheetViews>
    <sheetView zoomScale="75" zoomScaleNormal="75" zoomScaleSheetLayoutView="75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D13" sqref="D13"/>
    </sheetView>
  </sheetViews>
  <sheetFormatPr defaultColWidth="9.109375" defaultRowHeight="18"/>
  <cols>
    <col min="1" max="1" width="85" style="155" customWidth="1"/>
    <col min="2" max="2" width="15.33203125" style="15" customWidth="1"/>
    <col min="3" max="6" width="18.6640625" style="260" customWidth="1"/>
    <col min="7" max="7" width="15.5546875" style="15" customWidth="1"/>
    <col min="8" max="8" width="15" style="15" customWidth="1"/>
    <col min="9" max="9" width="9.5546875" style="155" customWidth="1"/>
    <col min="10" max="16384" width="9.109375" style="155"/>
  </cols>
  <sheetData>
    <row r="1" spans="1:8">
      <c r="H1" s="156" t="s">
        <v>198</v>
      </c>
    </row>
    <row r="2" spans="1:8" ht="22.8">
      <c r="A2" s="343" t="s">
        <v>80</v>
      </c>
      <c r="B2" s="343"/>
      <c r="C2" s="343"/>
      <c r="D2" s="343"/>
      <c r="E2" s="343"/>
      <c r="F2" s="343"/>
      <c r="G2" s="343"/>
      <c r="H2" s="343"/>
    </row>
    <row r="3" spans="1:8">
      <c r="A3" s="349" t="s">
        <v>264</v>
      </c>
      <c r="B3" s="349"/>
      <c r="C3" s="349"/>
      <c r="D3" s="349"/>
      <c r="E3" s="349"/>
      <c r="F3" s="349"/>
      <c r="G3" s="349"/>
      <c r="H3" s="349"/>
    </row>
    <row r="4" spans="1:8" ht="43.5" customHeight="1">
      <c r="A4" s="350" t="s">
        <v>114</v>
      </c>
      <c r="B4" s="351" t="s">
        <v>7</v>
      </c>
      <c r="C4" s="352" t="s">
        <v>159</v>
      </c>
      <c r="D4" s="352"/>
      <c r="E4" s="353" t="s">
        <v>332</v>
      </c>
      <c r="F4" s="353"/>
      <c r="G4" s="353"/>
      <c r="H4" s="353"/>
    </row>
    <row r="5" spans="1:8" ht="36">
      <c r="A5" s="350"/>
      <c r="B5" s="351"/>
      <c r="C5" s="254" t="s">
        <v>337</v>
      </c>
      <c r="D5" s="254" t="s">
        <v>313</v>
      </c>
      <c r="E5" s="254" t="s">
        <v>108</v>
      </c>
      <c r="F5" s="254" t="s">
        <v>104</v>
      </c>
      <c r="G5" s="220" t="s">
        <v>111</v>
      </c>
      <c r="H5" s="220" t="s">
        <v>209</v>
      </c>
    </row>
    <row r="6" spans="1:8">
      <c r="A6" s="218">
        <v>1</v>
      </c>
      <c r="B6" s="219">
        <v>2</v>
      </c>
      <c r="C6" s="261">
        <v>3</v>
      </c>
      <c r="D6" s="262">
        <v>4</v>
      </c>
      <c r="E6" s="261">
        <v>5</v>
      </c>
      <c r="F6" s="262">
        <v>6</v>
      </c>
      <c r="G6" s="218">
        <v>7</v>
      </c>
      <c r="H6" s="219">
        <v>8</v>
      </c>
    </row>
    <row r="7" spans="1:8" ht="30" customHeight="1">
      <c r="A7" s="346" t="s">
        <v>79</v>
      </c>
      <c r="B7" s="346"/>
      <c r="C7" s="346"/>
      <c r="D7" s="346"/>
      <c r="E7" s="346"/>
      <c r="F7" s="346"/>
      <c r="G7" s="346"/>
      <c r="H7" s="346"/>
    </row>
    <row r="8" spans="1:8" ht="34.799999999999997">
      <c r="A8" s="30" t="s">
        <v>37</v>
      </c>
      <c r="B8" s="33">
        <v>2000</v>
      </c>
      <c r="C8" s="241">
        <v>-4333.3999999999996</v>
      </c>
      <c r="D8" s="241">
        <v>-4374.3</v>
      </c>
      <c r="E8" s="241">
        <v>-4333.3999999999996</v>
      </c>
      <c r="F8" s="241">
        <v>-4374.3</v>
      </c>
      <c r="G8" s="241" t="s">
        <v>17</v>
      </c>
      <c r="H8" s="242" t="s">
        <v>17</v>
      </c>
    </row>
    <row r="9" spans="1:8" ht="36">
      <c r="A9" s="12" t="s">
        <v>149</v>
      </c>
      <c r="B9" s="31">
        <v>2010</v>
      </c>
      <c r="C9" s="243">
        <f>SUM(C10:C10)</f>
        <v>0</v>
      </c>
      <c r="D9" s="243">
        <f t="shared" ref="D9:F9" si="0">SUM(D10:D10)</f>
        <v>0</v>
      </c>
      <c r="E9" s="243">
        <f t="shared" si="0"/>
        <v>0</v>
      </c>
      <c r="F9" s="243">
        <f t="shared" si="0"/>
        <v>0</v>
      </c>
      <c r="G9" s="243">
        <f t="shared" ref="G9" si="1">IF(F9="(    )",0,F9)-IF(E9="(    )",0,E9)</f>
        <v>0</v>
      </c>
      <c r="H9" s="243">
        <f t="shared" ref="H9" si="2">IF(IF(E9="(    )",0,E9)=0,0,IF(F9="(    )",0,F9)/IF(E9="(    )",0,E9))*100</f>
        <v>0</v>
      </c>
    </row>
    <row r="10" spans="1:8" ht="39.75" customHeight="1">
      <c r="A10" s="32" t="s">
        <v>258</v>
      </c>
      <c r="B10" s="31">
        <v>2011</v>
      </c>
      <c r="C10" s="243" t="s">
        <v>137</v>
      </c>
      <c r="D10" s="243" t="s">
        <v>137</v>
      </c>
      <c r="E10" s="243" t="s">
        <v>137</v>
      </c>
      <c r="F10" s="243" t="s">
        <v>137</v>
      </c>
      <c r="G10" s="243">
        <f t="shared" ref="G10" si="3">IF(F10="(    )",0,F10)-IF(E10="(    )",0,E10)</f>
        <v>0</v>
      </c>
      <c r="H10" s="243">
        <f t="shared" ref="H10" si="4">IF(IF(E10="(    )",0,E10)=0,0,IF(F10="(    )",0,F10)/IF(E10="(    )",0,E10))*100</f>
        <v>0</v>
      </c>
    </row>
    <row r="11" spans="1:8" ht="27" customHeight="1">
      <c r="A11" s="32" t="s">
        <v>85</v>
      </c>
      <c r="B11" s="31">
        <v>2020</v>
      </c>
      <c r="C11" s="243" t="s">
        <v>137</v>
      </c>
      <c r="D11" s="243" t="s">
        <v>137</v>
      </c>
      <c r="E11" s="243" t="s">
        <v>137</v>
      </c>
      <c r="F11" s="243" t="s">
        <v>137</v>
      </c>
      <c r="G11" s="243">
        <f t="shared" ref="G11:G16" si="5">IF(F11="(    )",0,F11)-IF(E11="(    )",0,E11)</f>
        <v>0</v>
      </c>
      <c r="H11" s="243">
        <f t="shared" ref="H11:H16" si="6">IF(IF(E11="(    )",0,E11)=0,0,IF(F11="(    )",0,F11)/IF(E11="(    )",0,E11))*100</f>
        <v>0</v>
      </c>
    </row>
    <row r="12" spans="1:8" ht="27" customHeight="1">
      <c r="A12" s="32" t="s">
        <v>46</v>
      </c>
      <c r="B12" s="31">
        <v>2030</v>
      </c>
      <c r="C12" s="243" t="s">
        <v>137</v>
      </c>
      <c r="D12" s="243" t="s">
        <v>137</v>
      </c>
      <c r="E12" s="243" t="s">
        <v>137</v>
      </c>
      <c r="F12" s="243" t="s">
        <v>137</v>
      </c>
      <c r="G12" s="243">
        <f t="shared" si="5"/>
        <v>0</v>
      </c>
      <c r="H12" s="243">
        <f t="shared" si="6"/>
        <v>0</v>
      </c>
    </row>
    <row r="13" spans="1:8" ht="27" customHeight="1">
      <c r="A13" s="32" t="s">
        <v>76</v>
      </c>
      <c r="B13" s="31">
        <v>2031</v>
      </c>
      <c r="C13" s="243" t="s">
        <v>137</v>
      </c>
      <c r="D13" s="243" t="s">
        <v>137</v>
      </c>
      <c r="E13" s="243" t="s">
        <v>137</v>
      </c>
      <c r="F13" s="243" t="s">
        <v>137</v>
      </c>
      <c r="G13" s="243">
        <f t="shared" si="5"/>
        <v>0</v>
      </c>
      <c r="H13" s="243">
        <f t="shared" si="6"/>
        <v>0</v>
      </c>
    </row>
    <row r="14" spans="1:8" ht="27" customHeight="1">
      <c r="A14" s="32" t="s">
        <v>13</v>
      </c>
      <c r="B14" s="31">
        <v>2040</v>
      </c>
      <c r="C14" s="243" t="s">
        <v>137</v>
      </c>
      <c r="D14" s="243" t="s">
        <v>137</v>
      </c>
      <c r="E14" s="243" t="s">
        <v>137</v>
      </c>
      <c r="F14" s="243" t="s">
        <v>137</v>
      </c>
      <c r="G14" s="243">
        <f t="shared" si="5"/>
        <v>0</v>
      </c>
      <c r="H14" s="243">
        <f t="shared" si="6"/>
        <v>0</v>
      </c>
    </row>
    <row r="15" spans="1:8" ht="27" customHeight="1">
      <c r="A15" s="32" t="s">
        <v>70</v>
      </c>
      <c r="B15" s="31">
        <v>2050</v>
      </c>
      <c r="C15" s="243">
        <f>'Розшифровка з розр з бюджет'!C7</f>
        <v>0</v>
      </c>
      <c r="D15" s="243">
        <f>'Розшифровка з розр з бюджет'!E7</f>
        <v>0</v>
      </c>
      <c r="E15" s="243">
        <f>'Розшифровка з розр з бюджет'!D7</f>
        <v>0</v>
      </c>
      <c r="F15" s="243">
        <f>'Розшифровка з розр з бюджет'!E7</f>
        <v>0</v>
      </c>
      <c r="G15" s="243">
        <f t="shared" si="5"/>
        <v>0</v>
      </c>
      <c r="H15" s="243">
        <f t="shared" si="6"/>
        <v>0</v>
      </c>
    </row>
    <row r="16" spans="1:8" ht="27" customHeight="1">
      <c r="A16" s="182" t="s">
        <v>253</v>
      </c>
      <c r="B16" s="76">
        <v>2060</v>
      </c>
      <c r="C16" s="243">
        <f>'Розшифровка з розр з бюджет'!C10</f>
        <v>0</v>
      </c>
      <c r="D16" s="243">
        <f>'Розшифровка з розр з бюджет'!E10</f>
        <v>0</v>
      </c>
      <c r="E16" s="243">
        <f>'Розшифровка з розр з бюджет'!D10</f>
        <v>0</v>
      </c>
      <c r="F16" s="243">
        <f>'Розшифровка з розр з бюджет'!E10</f>
        <v>0</v>
      </c>
      <c r="G16" s="243">
        <f t="shared" si="5"/>
        <v>0</v>
      </c>
      <c r="H16" s="243">
        <f t="shared" si="6"/>
        <v>0</v>
      </c>
    </row>
    <row r="17" spans="1:8" ht="34.799999999999997">
      <c r="A17" s="30" t="s">
        <v>38</v>
      </c>
      <c r="B17" s="33">
        <v>2070</v>
      </c>
      <c r="C17" s="241">
        <f>SUM(C8,C9,C11,C12,C14,C15,C16)+'I. Фін результат'!C81</f>
        <v>-4371.7999999999993</v>
      </c>
      <c r="D17" s="241">
        <f>SUM(D8,D9,D11,D12,D14,D15,D16)+'I. Фін результат'!D81</f>
        <v>-4791.6000000000004</v>
      </c>
      <c r="E17" s="241">
        <f>SUM(E8,E9,E11,E12,E14,E15,E16)+'I. Фін результат'!E81</f>
        <v>-4333.3999999999996</v>
      </c>
      <c r="F17" s="241">
        <f>SUM(F8,F9,F11,F12,F14,F15,F16)+'I. Фін результат'!F81</f>
        <v>-4791.6000000000004</v>
      </c>
      <c r="G17" s="241" t="s">
        <v>17</v>
      </c>
      <c r="H17" s="242" t="s">
        <v>17</v>
      </c>
    </row>
    <row r="18" spans="1:8" ht="30" customHeight="1">
      <c r="A18" s="346" t="s">
        <v>203</v>
      </c>
      <c r="B18" s="346"/>
      <c r="C18" s="346"/>
      <c r="D18" s="346"/>
      <c r="E18" s="346"/>
      <c r="F18" s="346"/>
      <c r="G18" s="346"/>
      <c r="H18" s="346"/>
    </row>
    <row r="19" spans="1:8" ht="34.799999999999997">
      <c r="A19" s="30" t="s">
        <v>204</v>
      </c>
      <c r="B19" s="33">
        <v>2110</v>
      </c>
      <c r="C19" s="241">
        <f>SUM(C20:C26)</f>
        <v>40.9</v>
      </c>
      <c r="D19" s="241">
        <f>SUM(D20:D26)</f>
        <v>83.5</v>
      </c>
      <c r="E19" s="241">
        <f t="shared" ref="E19:F19" si="7">SUM(E20:E26)</f>
        <v>76.400000000000006</v>
      </c>
      <c r="F19" s="241">
        <f t="shared" si="7"/>
        <v>83.5</v>
      </c>
      <c r="G19" s="89">
        <f t="shared" ref="G19" si="8">IF(F19="(    )",0,F19)-IF(E19="(    )",0,E19)</f>
        <v>7.0999999999999943</v>
      </c>
      <c r="H19" s="89">
        <f t="shared" ref="H19" si="9">IF(IF(E19="(    )",0,E19)=0,0,IF(F19="(    )",0,F19)/IF(E19="(    )",0,E19))*100</f>
        <v>109.29319371727748</v>
      </c>
    </row>
    <row r="20" spans="1:8" ht="27" customHeight="1">
      <c r="A20" s="32" t="s">
        <v>164</v>
      </c>
      <c r="B20" s="31">
        <v>2111</v>
      </c>
      <c r="C20" s="243">
        <v>28.7</v>
      </c>
      <c r="D20" s="243">
        <v>64</v>
      </c>
      <c r="E20" s="243">
        <v>90</v>
      </c>
      <c r="F20" s="243">
        <f>D20</f>
        <v>64</v>
      </c>
      <c r="G20" s="70">
        <f t="shared" ref="G20:G43" si="10">IF(F20="(    )",0,F20)-IF(E20="(    )",0,E20)</f>
        <v>-26</v>
      </c>
      <c r="H20" s="70">
        <f t="shared" ref="H20:H43" si="11">IF(IF(E20="(    )",0,E20)=0,0,IF(F20="(    )",0,F20)/IF(E20="(    )",0,E20))*100</f>
        <v>71.111111111111114</v>
      </c>
    </row>
    <row r="21" spans="1:8" ht="36">
      <c r="A21" s="32" t="s">
        <v>165</v>
      </c>
      <c r="B21" s="31">
        <v>2112</v>
      </c>
      <c r="C21" s="243">
        <v>0</v>
      </c>
      <c r="D21" s="243">
        <v>0</v>
      </c>
      <c r="E21" s="243">
        <v>-29</v>
      </c>
      <c r="F21" s="243">
        <v>0</v>
      </c>
      <c r="G21" s="70">
        <f t="shared" si="10"/>
        <v>29</v>
      </c>
      <c r="H21" s="70">
        <f t="shared" si="11"/>
        <v>0</v>
      </c>
    </row>
    <row r="22" spans="1:8" ht="27" customHeight="1">
      <c r="A22" s="32" t="s">
        <v>56</v>
      </c>
      <c r="B22" s="31">
        <v>2113</v>
      </c>
      <c r="C22" s="243">
        <v>0</v>
      </c>
      <c r="D22" s="243">
        <v>0</v>
      </c>
      <c r="E22" s="243">
        <v>0</v>
      </c>
      <c r="F22" s="243">
        <v>0</v>
      </c>
      <c r="G22" s="70">
        <f t="shared" si="10"/>
        <v>0</v>
      </c>
      <c r="H22" s="70">
        <f t="shared" si="11"/>
        <v>0</v>
      </c>
    </row>
    <row r="23" spans="1:8" ht="27" customHeight="1">
      <c r="A23" s="32" t="s">
        <v>62</v>
      </c>
      <c r="B23" s="31">
        <v>2114</v>
      </c>
      <c r="C23" s="243">
        <v>0</v>
      </c>
      <c r="D23" s="243">
        <v>0</v>
      </c>
      <c r="E23" s="243">
        <v>0</v>
      </c>
      <c r="F23" s="243">
        <v>0</v>
      </c>
      <c r="G23" s="70">
        <f t="shared" si="10"/>
        <v>0</v>
      </c>
      <c r="H23" s="70">
        <f t="shared" si="11"/>
        <v>0</v>
      </c>
    </row>
    <row r="24" spans="1:8" ht="27" customHeight="1">
      <c r="A24" s="32" t="s">
        <v>173</v>
      </c>
      <c r="B24" s="31">
        <v>2115</v>
      </c>
      <c r="C24" s="243">
        <v>0</v>
      </c>
      <c r="D24" s="243">
        <v>0</v>
      </c>
      <c r="E24" s="243">
        <v>0</v>
      </c>
      <c r="F24" s="243">
        <v>0</v>
      </c>
      <c r="G24" s="70">
        <f t="shared" si="10"/>
        <v>0</v>
      </c>
      <c r="H24" s="70">
        <f t="shared" si="11"/>
        <v>0</v>
      </c>
    </row>
    <row r="25" spans="1:8" ht="27" customHeight="1">
      <c r="A25" s="32" t="s">
        <v>211</v>
      </c>
      <c r="B25" s="31">
        <v>2116</v>
      </c>
      <c r="C25" s="243">
        <v>12.2</v>
      </c>
      <c r="D25" s="243">
        <v>19.5</v>
      </c>
      <c r="E25" s="243">
        <v>15.4</v>
      </c>
      <c r="F25" s="243">
        <f>D25</f>
        <v>19.5</v>
      </c>
      <c r="G25" s="70">
        <f t="shared" si="10"/>
        <v>4.0999999999999996</v>
      </c>
      <c r="H25" s="70">
        <f t="shared" si="11"/>
        <v>126.62337662337661</v>
      </c>
    </row>
    <row r="26" spans="1:8" ht="27" customHeight="1">
      <c r="A26" s="32" t="s">
        <v>166</v>
      </c>
      <c r="B26" s="31">
        <v>2117</v>
      </c>
      <c r="C26" s="243">
        <f>'Розшифровка з розр з бюджет'!C15</f>
        <v>0</v>
      </c>
      <c r="D26" s="243">
        <f>'Розшифровка з розр з бюджет'!E15</f>
        <v>0</v>
      </c>
      <c r="E26" s="243">
        <f>'Розшифровка з розр з бюджет'!D15</f>
        <v>0</v>
      </c>
      <c r="F26" s="243">
        <f>'Розшифровка з розр з бюджет'!G15</f>
        <v>0</v>
      </c>
      <c r="G26" s="70">
        <f t="shared" si="10"/>
        <v>0</v>
      </c>
      <c r="H26" s="70">
        <f t="shared" si="11"/>
        <v>0</v>
      </c>
    </row>
    <row r="27" spans="1:8" ht="34.799999999999997">
      <c r="A27" s="30" t="s">
        <v>214</v>
      </c>
      <c r="B27" s="13">
        <v>2120</v>
      </c>
      <c r="C27" s="241">
        <f>SUM(C28:C35)</f>
        <v>216.70000000000002</v>
      </c>
      <c r="D27" s="241">
        <f t="shared" ref="D27:E27" si="12">SUM(D28:D35)</f>
        <v>356.6</v>
      </c>
      <c r="E27" s="241">
        <f t="shared" si="12"/>
        <v>273.60000000000002</v>
      </c>
      <c r="F27" s="241">
        <f>SUM(F28:F35)</f>
        <v>356.6</v>
      </c>
      <c r="G27" s="89">
        <f t="shared" si="10"/>
        <v>83</v>
      </c>
      <c r="H27" s="89">
        <f t="shared" si="11"/>
        <v>130.33625730994152</v>
      </c>
    </row>
    <row r="28" spans="1:8" ht="27" customHeight="1">
      <c r="A28" s="12" t="s">
        <v>150</v>
      </c>
      <c r="B28" s="202">
        <v>2121</v>
      </c>
      <c r="C28" s="243">
        <v>0</v>
      </c>
      <c r="D28" s="243">
        <v>0</v>
      </c>
      <c r="E28" s="243">
        <v>0</v>
      </c>
      <c r="F28" s="243">
        <v>0</v>
      </c>
      <c r="G28" s="70">
        <f t="shared" si="10"/>
        <v>0</v>
      </c>
      <c r="H28" s="70">
        <f t="shared" si="11"/>
        <v>0</v>
      </c>
    </row>
    <row r="29" spans="1:8" ht="27" customHeight="1">
      <c r="A29" s="32" t="s">
        <v>55</v>
      </c>
      <c r="B29" s="31">
        <v>2122</v>
      </c>
      <c r="C29" s="243">
        <v>142.80000000000001</v>
      </c>
      <c r="D29" s="243">
        <v>232.2</v>
      </c>
      <c r="E29" s="243">
        <v>185.4</v>
      </c>
      <c r="F29" s="243">
        <f>D29</f>
        <v>232.2</v>
      </c>
      <c r="G29" s="70">
        <f t="shared" si="10"/>
        <v>46.799999999999983</v>
      </c>
      <c r="H29" s="70">
        <f t="shared" si="11"/>
        <v>125.24271844660193</v>
      </c>
    </row>
    <row r="30" spans="1:8" ht="27" customHeight="1">
      <c r="A30" s="32" t="s">
        <v>56</v>
      </c>
      <c r="B30" s="31">
        <v>2123</v>
      </c>
      <c r="C30" s="243">
        <v>0</v>
      </c>
      <c r="D30" s="243">
        <v>0</v>
      </c>
      <c r="E30" s="243">
        <v>0</v>
      </c>
      <c r="F30" s="243">
        <v>0</v>
      </c>
      <c r="G30" s="70">
        <f t="shared" si="10"/>
        <v>0</v>
      </c>
      <c r="H30" s="70">
        <f t="shared" si="11"/>
        <v>0</v>
      </c>
    </row>
    <row r="31" spans="1:8" ht="27" customHeight="1">
      <c r="A31" s="32" t="s">
        <v>167</v>
      </c>
      <c r="B31" s="31">
        <v>2124</v>
      </c>
      <c r="C31" s="243">
        <v>73.900000000000006</v>
      </c>
      <c r="D31" s="243">
        <v>124.4</v>
      </c>
      <c r="E31" s="243">
        <v>88.2</v>
      </c>
      <c r="F31" s="243">
        <f>D31</f>
        <v>124.4</v>
      </c>
      <c r="G31" s="70">
        <f t="shared" si="10"/>
        <v>36.200000000000003</v>
      </c>
      <c r="H31" s="70">
        <f t="shared" si="11"/>
        <v>141.04308390022675</v>
      </c>
    </row>
    <row r="32" spans="1:8" ht="27" customHeight="1">
      <c r="A32" s="32" t="s">
        <v>168</v>
      </c>
      <c r="B32" s="31">
        <v>2125</v>
      </c>
      <c r="C32" s="243">
        <v>0</v>
      </c>
      <c r="D32" s="243">
        <v>0</v>
      </c>
      <c r="E32" s="243">
        <v>0</v>
      </c>
      <c r="F32" s="243">
        <v>0</v>
      </c>
      <c r="G32" s="70">
        <f t="shared" si="10"/>
        <v>0</v>
      </c>
      <c r="H32" s="70">
        <f t="shared" si="11"/>
        <v>0</v>
      </c>
    </row>
    <row r="33" spans="1:8" ht="54">
      <c r="A33" s="32" t="s">
        <v>257</v>
      </c>
      <c r="B33" s="31">
        <v>2126</v>
      </c>
      <c r="C33" s="243">
        <v>0</v>
      </c>
      <c r="D33" s="243">
        <v>0</v>
      </c>
      <c r="E33" s="243">
        <v>0</v>
      </c>
      <c r="F33" s="243">
        <v>0</v>
      </c>
      <c r="G33" s="70">
        <f t="shared" si="10"/>
        <v>0</v>
      </c>
      <c r="H33" s="70">
        <f t="shared" si="11"/>
        <v>0</v>
      </c>
    </row>
    <row r="34" spans="1:8" ht="27" customHeight="1">
      <c r="A34" s="32" t="s">
        <v>173</v>
      </c>
      <c r="B34" s="31">
        <v>2127</v>
      </c>
      <c r="C34" s="243">
        <v>0</v>
      </c>
      <c r="D34" s="243">
        <v>0</v>
      </c>
      <c r="E34" s="243">
        <v>0</v>
      </c>
      <c r="F34" s="243">
        <v>0</v>
      </c>
      <c r="G34" s="70">
        <f t="shared" si="10"/>
        <v>0</v>
      </c>
      <c r="H34" s="70">
        <f t="shared" si="11"/>
        <v>0</v>
      </c>
    </row>
    <row r="35" spans="1:8" ht="27" customHeight="1">
      <c r="A35" s="32" t="s">
        <v>166</v>
      </c>
      <c r="B35" s="31">
        <v>2128</v>
      </c>
      <c r="C35" s="243">
        <f>'Розшифровка з розр з бюджет'!C19</f>
        <v>0</v>
      </c>
      <c r="D35" s="243">
        <f>'Розшифровка з розр з бюджет'!E19</f>
        <v>0</v>
      </c>
      <c r="E35" s="243">
        <f>'Розшифровка з розр з бюджет'!D19</f>
        <v>0</v>
      </c>
      <c r="F35" s="243">
        <f>'Розшифровка з розр з бюджет'!G19</f>
        <v>0</v>
      </c>
      <c r="G35" s="70">
        <f t="shared" si="10"/>
        <v>0</v>
      </c>
      <c r="H35" s="70">
        <f t="shared" si="11"/>
        <v>0</v>
      </c>
    </row>
    <row r="36" spans="1:8" ht="34.799999999999997">
      <c r="A36" s="30" t="s">
        <v>231</v>
      </c>
      <c r="B36" s="13">
        <v>2130</v>
      </c>
      <c r="C36" s="241">
        <f>SUM(C37:C39)</f>
        <v>169.5</v>
      </c>
      <c r="D36" s="241">
        <f t="shared" ref="D36:F36" si="13">SUM(D37:D39)</f>
        <v>263.89999999999998</v>
      </c>
      <c r="E36" s="241">
        <f t="shared" si="13"/>
        <v>226.2</v>
      </c>
      <c r="F36" s="241">
        <f t="shared" si="13"/>
        <v>263.89999999999998</v>
      </c>
      <c r="G36" s="89">
        <f t="shared" si="10"/>
        <v>37.699999999999989</v>
      </c>
      <c r="H36" s="89">
        <f t="shared" si="11"/>
        <v>116.66666666666666</v>
      </c>
    </row>
    <row r="37" spans="1:8" ht="27" customHeight="1">
      <c r="A37" s="32" t="s">
        <v>169</v>
      </c>
      <c r="B37" s="31">
        <v>2131</v>
      </c>
      <c r="C37" s="243">
        <v>0</v>
      </c>
      <c r="D37" s="243">
        <v>0</v>
      </c>
      <c r="E37" s="243">
        <v>0</v>
      </c>
      <c r="F37" s="243">
        <v>0</v>
      </c>
      <c r="G37" s="70">
        <f t="shared" si="10"/>
        <v>0</v>
      </c>
      <c r="H37" s="70">
        <f t="shared" si="11"/>
        <v>0</v>
      </c>
    </row>
    <row r="38" spans="1:8" ht="27" customHeight="1">
      <c r="A38" s="32" t="s">
        <v>170</v>
      </c>
      <c r="B38" s="31">
        <v>2132</v>
      </c>
      <c r="C38" s="243">
        <v>169.5</v>
      </c>
      <c r="D38" s="243">
        <v>263.89999999999998</v>
      </c>
      <c r="E38" s="243">
        <v>226.2</v>
      </c>
      <c r="F38" s="243">
        <f>D38</f>
        <v>263.89999999999998</v>
      </c>
      <c r="G38" s="70">
        <f t="shared" si="10"/>
        <v>37.699999999999989</v>
      </c>
      <c r="H38" s="70">
        <f t="shared" si="11"/>
        <v>116.66666666666666</v>
      </c>
    </row>
    <row r="39" spans="1:8" ht="27" customHeight="1">
      <c r="A39" s="32" t="s">
        <v>252</v>
      </c>
      <c r="B39" s="31">
        <v>2133</v>
      </c>
      <c r="C39" s="243">
        <f>'Розшифровка з розр з бюджет'!C23</f>
        <v>0</v>
      </c>
      <c r="D39" s="243">
        <f>'Розшифровка з розр з бюджет'!E23</f>
        <v>0</v>
      </c>
      <c r="E39" s="243">
        <f>'Розшифровка з розр з бюджет'!D23</f>
        <v>0</v>
      </c>
      <c r="F39" s="243">
        <f>'Розшифровка з розр з бюджет'!G23</f>
        <v>0</v>
      </c>
      <c r="G39" s="70">
        <f t="shared" si="10"/>
        <v>0</v>
      </c>
      <c r="H39" s="70">
        <f t="shared" si="11"/>
        <v>0</v>
      </c>
    </row>
    <row r="40" spans="1:8" ht="30" customHeight="1">
      <c r="A40" s="30" t="s">
        <v>171</v>
      </c>
      <c r="B40" s="13">
        <v>2140</v>
      </c>
      <c r="C40" s="241">
        <f>SUM(C41:C42)</f>
        <v>0</v>
      </c>
      <c r="D40" s="241">
        <f t="shared" ref="D40:E40" si="14">SUM(D41:D42)</f>
        <v>0</v>
      </c>
      <c r="E40" s="241">
        <f t="shared" si="14"/>
        <v>0</v>
      </c>
      <c r="F40" s="241">
        <f t="shared" ref="F40" si="15">SUM(F41:F42)</f>
        <v>0</v>
      </c>
      <c r="G40" s="89">
        <f t="shared" si="10"/>
        <v>0</v>
      </c>
      <c r="H40" s="89">
        <f t="shared" si="11"/>
        <v>0</v>
      </c>
    </row>
    <row r="41" spans="1:8" ht="36">
      <c r="A41" s="12" t="s">
        <v>77</v>
      </c>
      <c r="B41" s="202">
        <v>2141</v>
      </c>
      <c r="C41" s="243">
        <v>0</v>
      </c>
      <c r="D41" s="243">
        <v>0</v>
      </c>
      <c r="E41" s="243">
        <v>0</v>
      </c>
      <c r="F41" s="243">
        <v>0</v>
      </c>
      <c r="G41" s="70">
        <f t="shared" si="10"/>
        <v>0</v>
      </c>
      <c r="H41" s="70">
        <f t="shared" si="11"/>
        <v>0</v>
      </c>
    </row>
    <row r="42" spans="1:8" ht="27" customHeight="1">
      <c r="A42" s="32" t="s">
        <v>259</v>
      </c>
      <c r="B42" s="31">
        <v>2142</v>
      </c>
      <c r="C42" s="243">
        <f>'Розшифровка з розр з бюджет'!C27</f>
        <v>0</v>
      </c>
      <c r="D42" s="243">
        <f>'Розшифровка з розр з бюджет'!E27</f>
        <v>0</v>
      </c>
      <c r="E42" s="243">
        <f>'Розшифровка з розр з бюджет'!D27</f>
        <v>0</v>
      </c>
      <c r="F42" s="243">
        <f>'Розшифровка з розр з бюджет'!G27</f>
        <v>0</v>
      </c>
      <c r="G42" s="70">
        <f t="shared" si="10"/>
        <v>0</v>
      </c>
      <c r="H42" s="70">
        <f t="shared" si="11"/>
        <v>0</v>
      </c>
    </row>
    <row r="43" spans="1:8" ht="30" customHeight="1">
      <c r="A43" s="30" t="s">
        <v>192</v>
      </c>
      <c r="B43" s="13">
        <v>2200</v>
      </c>
      <c r="C43" s="241">
        <f>SUM(C19,C27,C36,C40)</f>
        <v>427.1</v>
      </c>
      <c r="D43" s="241">
        <f t="shared" ref="D43:E43" si="16">SUM(D19,D27,D36,D40)</f>
        <v>704</v>
      </c>
      <c r="E43" s="241">
        <f t="shared" si="16"/>
        <v>576.20000000000005</v>
      </c>
      <c r="F43" s="241">
        <f>SUM(F19,F27,F36,F40)</f>
        <v>704</v>
      </c>
      <c r="G43" s="89">
        <f t="shared" si="10"/>
        <v>127.79999999999995</v>
      </c>
      <c r="H43" s="89">
        <f t="shared" si="11"/>
        <v>122.17979868101352</v>
      </c>
    </row>
    <row r="44" spans="1:8" s="157" customFormat="1">
      <c r="A44" s="14"/>
      <c r="B44" s="15"/>
      <c r="C44" s="260"/>
      <c r="D44" s="260"/>
      <c r="E44" s="260"/>
      <c r="F44" s="260"/>
      <c r="G44" s="15"/>
      <c r="H44" s="15"/>
    </row>
    <row r="45" spans="1:8" s="157" customFormat="1">
      <c r="A45" s="14"/>
      <c r="B45" s="15"/>
      <c r="C45" s="260"/>
      <c r="D45" s="260"/>
      <c r="E45" s="260"/>
      <c r="F45" s="260"/>
      <c r="G45" s="15"/>
      <c r="H45" s="15"/>
    </row>
    <row r="46" spans="1:8" s="157" customFormat="1">
      <c r="A46" s="14"/>
      <c r="B46" s="15"/>
      <c r="C46" s="260"/>
      <c r="D46" s="260"/>
      <c r="E46" s="260"/>
      <c r="F46" s="260"/>
      <c r="G46" s="15"/>
      <c r="H46" s="15"/>
    </row>
    <row r="47" spans="1:8" s="135" customFormat="1" ht="27.75" customHeight="1">
      <c r="A47" s="158" t="s">
        <v>256</v>
      </c>
      <c r="B47" s="159"/>
      <c r="C47" s="347" t="s">
        <v>100</v>
      </c>
      <c r="D47" s="347"/>
      <c r="E47" s="263"/>
      <c r="F47" s="348" t="s">
        <v>271</v>
      </c>
      <c r="G47" s="348"/>
      <c r="H47" s="348"/>
    </row>
    <row r="48" spans="1:8" s="161" customFormat="1" ht="15.6">
      <c r="A48" s="201" t="s">
        <v>207</v>
      </c>
      <c r="B48" s="160"/>
      <c r="C48" s="344" t="s">
        <v>213</v>
      </c>
      <c r="D48" s="344"/>
      <c r="E48" s="264"/>
      <c r="F48" s="345" t="s">
        <v>212</v>
      </c>
      <c r="G48" s="345"/>
      <c r="H48" s="345"/>
    </row>
    <row r="49" spans="1:9" s="15" customFormat="1">
      <c r="A49" s="16"/>
      <c r="C49" s="260"/>
      <c r="D49" s="260"/>
      <c r="E49" s="260"/>
      <c r="F49" s="260"/>
      <c r="I49" s="155"/>
    </row>
    <row r="50" spans="1:9" s="15" customFormat="1">
      <c r="A50" s="16"/>
      <c r="C50" s="260"/>
      <c r="D50" s="260"/>
      <c r="E50" s="260"/>
      <c r="F50" s="260"/>
      <c r="I50" s="155"/>
    </row>
    <row r="51" spans="1:9" s="15" customFormat="1">
      <c r="A51" s="16"/>
      <c r="C51" s="260"/>
      <c r="D51" s="260"/>
      <c r="E51" s="260"/>
      <c r="F51" s="260"/>
      <c r="I51" s="155"/>
    </row>
    <row r="52" spans="1:9" s="15" customFormat="1">
      <c r="A52" s="16"/>
      <c r="C52" s="260"/>
      <c r="D52" s="260"/>
      <c r="E52" s="260"/>
      <c r="F52" s="260"/>
      <c r="I52" s="155"/>
    </row>
    <row r="53" spans="1:9" s="15" customFormat="1">
      <c r="A53" s="16"/>
      <c r="C53" s="260"/>
      <c r="D53" s="260"/>
      <c r="E53" s="260"/>
      <c r="F53" s="260"/>
      <c r="I53" s="155"/>
    </row>
    <row r="54" spans="1:9" s="15" customFormat="1">
      <c r="A54" s="16"/>
      <c r="C54" s="260"/>
      <c r="D54" s="260"/>
      <c r="E54" s="260"/>
      <c r="F54" s="260"/>
      <c r="I54" s="155"/>
    </row>
    <row r="55" spans="1:9" s="15" customFormat="1">
      <c r="A55" s="16"/>
      <c r="C55" s="260"/>
      <c r="D55" s="260"/>
      <c r="E55" s="260"/>
      <c r="F55" s="260"/>
      <c r="I55" s="155"/>
    </row>
    <row r="56" spans="1:9" s="15" customFormat="1">
      <c r="A56" s="16"/>
      <c r="C56" s="260"/>
      <c r="D56" s="260"/>
      <c r="E56" s="260"/>
      <c r="F56" s="260"/>
      <c r="I56" s="155"/>
    </row>
    <row r="57" spans="1:9" s="15" customFormat="1">
      <c r="A57" s="16"/>
      <c r="C57" s="260"/>
      <c r="D57" s="260"/>
      <c r="E57" s="260"/>
      <c r="F57" s="260"/>
      <c r="I57" s="155"/>
    </row>
    <row r="58" spans="1:9" s="15" customFormat="1">
      <c r="A58" s="16"/>
      <c r="C58" s="260"/>
      <c r="D58" s="260"/>
      <c r="E58" s="260"/>
      <c r="F58" s="260"/>
      <c r="I58" s="155"/>
    </row>
    <row r="59" spans="1:9" s="15" customFormat="1">
      <c r="A59" s="16"/>
      <c r="C59" s="260"/>
      <c r="D59" s="260"/>
      <c r="E59" s="260"/>
      <c r="F59" s="260"/>
      <c r="I59" s="155"/>
    </row>
    <row r="60" spans="1:9" s="15" customFormat="1">
      <c r="A60" s="16"/>
      <c r="C60" s="260"/>
      <c r="D60" s="260"/>
      <c r="E60" s="260"/>
      <c r="F60" s="260"/>
      <c r="I60" s="155"/>
    </row>
    <row r="61" spans="1:9" s="15" customFormat="1">
      <c r="A61" s="16"/>
      <c r="C61" s="260"/>
      <c r="D61" s="260"/>
      <c r="E61" s="260"/>
      <c r="F61" s="260"/>
      <c r="I61" s="155"/>
    </row>
    <row r="62" spans="1:9" s="15" customFormat="1">
      <c r="A62" s="16"/>
      <c r="C62" s="260"/>
      <c r="D62" s="260"/>
      <c r="E62" s="260"/>
      <c r="F62" s="260"/>
      <c r="I62" s="155"/>
    </row>
    <row r="63" spans="1:9" s="15" customFormat="1">
      <c r="A63" s="16"/>
      <c r="C63" s="260"/>
      <c r="D63" s="260"/>
      <c r="E63" s="260"/>
      <c r="F63" s="260"/>
      <c r="I63" s="155"/>
    </row>
    <row r="64" spans="1:9" s="15" customFormat="1">
      <c r="A64" s="16"/>
      <c r="C64" s="260"/>
      <c r="D64" s="260"/>
      <c r="E64" s="260"/>
      <c r="F64" s="260"/>
      <c r="I64" s="155"/>
    </row>
    <row r="65" spans="1:9" s="15" customFormat="1">
      <c r="A65" s="16"/>
      <c r="C65" s="260"/>
      <c r="D65" s="260"/>
      <c r="E65" s="260"/>
      <c r="F65" s="260"/>
      <c r="I65" s="155"/>
    </row>
    <row r="66" spans="1:9" s="15" customFormat="1">
      <c r="A66" s="16"/>
      <c r="C66" s="260"/>
      <c r="D66" s="260"/>
      <c r="E66" s="260"/>
      <c r="F66" s="260"/>
      <c r="I66" s="155"/>
    </row>
    <row r="67" spans="1:9" s="15" customFormat="1">
      <c r="A67" s="16"/>
      <c r="C67" s="260"/>
      <c r="D67" s="260"/>
      <c r="E67" s="260"/>
      <c r="F67" s="260"/>
      <c r="I67" s="155"/>
    </row>
    <row r="68" spans="1:9" s="15" customFormat="1">
      <c r="A68" s="16"/>
      <c r="C68" s="260"/>
      <c r="D68" s="260"/>
      <c r="E68" s="260"/>
      <c r="F68" s="260"/>
      <c r="I68" s="155"/>
    </row>
    <row r="69" spans="1:9" s="15" customFormat="1">
      <c r="A69" s="16"/>
      <c r="C69" s="260"/>
      <c r="D69" s="260"/>
      <c r="E69" s="260"/>
      <c r="F69" s="260"/>
      <c r="I69" s="155"/>
    </row>
    <row r="70" spans="1:9" s="15" customFormat="1">
      <c r="A70" s="16"/>
      <c r="C70" s="260"/>
      <c r="D70" s="260"/>
      <c r="E70" s="260"/>
      <c r="F70" s="260"/>
      <c r="I70" s="155"/>
    </row>
    <row r="71" spans="1:9" s="15" customFormat="1">
      <c r="A71" s="16"/>
      <c r="C71" s="260"/>
      <c r="D71" s="260"/>
      <c r="E71" s="260"/>
      <c r="F71" s="260"/>
      <c r="I71" s="155"/>
    </row>
    <row r="72" spans="1:9" s="15" customFormat="1">
      <c r="A72" s="16"/>
      <c r="C72" s="260"/>
      <c r="D72" s="260"/>
      <c r="E72" s="260"/>
      <c r="F72" s="260"/>
      <c r="I72" s="155"/>
    </row>
    <row r="73" spans="1:9" s="15" customFormat="1">
      <c r="A73" s="16"/>
      <c r="C73" s="260"/>
      <c r="D73" s="260"/>
      <c r="E73" s="260"/>
      <c r="F73" s="260"/>
      <c r="I73" s="155"/>
    </row>
    <row r="74" spans="1:9" s="15" customFormat="1">
      <c r="A74" s="16"/>
      <c r="C74" s="260"/>
      <c r="D74" s="260"/>
      <c r="E74" s="260"/>
      <c r="F74" s="260"/>
      <c r="I74" s="155"/>
    </row>
    <row r="75" spans="1:9" s="15" customFormat="1">
      <c r="A75" s="16"/>
      <c r="C75" s="260"/>
      <c r="D75" s="260"/>
      <c r="E75" s="260"/>
      <c r="F75" s="260"/>
      <c r="I75" s="155"/>
    </row>
    <row r="76" spans="1:9" s="15" customFormat="1">
      <c r="A76" s="16"/>
      <c r="C76" s="260"/>
      <c r="D76" s="260"/>
      <c r="E76" s="260"/>
      <c r="F76" s="260"/>
      <c r="I76" s="155"/>
    </row>
    <row r="77" spans="1:9" s="15" customFormat="1">
      <c r="A77" s="16"/>
      <c r="C77" s="260"/>
      <c r="D77" s="260"/>
      <c r="E77" s="260"/>
      <c r="F77" s="260"/>
      <c r="I77" s="155"/>
    </row>
    <row r="78" spans="1:9" s="15" customFormat="1">
      <c r="A78" s="16"/>
      <c r="C78" s="260"/>
      <c r="D78" s="260"/>
      <c r="E78" s="260"/>
      <c r="F78" s="260"/>
      <c r="I78" s="155"/>
    </row>
    <row r="79" spans="1:9" s="15" customFormat="1">
      <c r="A79" s="16"/>
      <c r="C79" s="260"/>
      <c r="D79" s="260"/>
      <c r="E79" s="260"/>
      <c r="F79" s="260"/>
      <c r="I79" s="155"/>
    </row>
    <row r="80" spans="1:9" s="15" customFormat="1">
      <c r="A80" s="16"/>
      <c r="C80" s="260"/>
      <c r="D80" s="260"/>
      <c r="E80" s="260"/>
      <c r="F80" s="260"/>
      <c r="I80" s="155"/>
    </row>
    <row r="81" spans="1:9" s="15" customFormat="1">
      <c r="A81" s="16"/>
      <c r="C81" s="260"/>
      <c r="D81" s="260"/>
      <c r="E81" s="260"/>
      <c r="F81" s="260"/>
      <c r="I81" s="155"/>
    </row>
    <row r="82" spans="1:9" s="15" customFormat="1">
      <c r="A82" s="16"/>
      <c r="C82" s="260"/>
      <c r="D82" s="260"/>
      <c r="E82" s="260"/>
      <c r="F82" s="260"/>
      <c r="I82" s="155"/>
    </row>
    <row r="83" spans="1:9" s="15" customFormat="1">
      <c r="A83" s="16"/>
      <c r="C83" s="260"/>
      <c r="D83" s="260"/>
      <c r="E83" s="260"/>
      <c r="F83" s="260"/>
      <c r="I83" s="155"/>
    </row>
    <row r="84" spans="1:9" s="15" customFormat="1">
      <c r="A84" s="16"/>
      <c r="C84" s="260"/>
      <c r="D84" s="260"/>
      <c r="E84" s="260"/>
      <c r="F84" s="260"/>
      <c r="I84" s="155"/>
    </row>
    <row r="85" spans="1:9" s="15" customFormat="1">
      <c r="A85" s="16"/>
      <c r="C85" s="260"/>
      <c r="D85" s="260"/>
      <c r="E85" s="260"/>
      <c r="F85" s="260"/>
      <c r="I85" s="155"/>
    </row>
    <row r="86" spans="1:9" s="15" customFormat="1">
      <c r="A86" s="16"/>
      <c r="C86" s="260"/>
      <c r="D86" s="260"/>
      <c r="E86" s="260"/>
      <c r="F86" s="260"/>
      <c r="I86" s="155"/>
    </row>
    <row r="87" spans="1:9" s="15" customFormat="1">
      <c r="A87" s="16"/>
      <c r="C87" s="260"/>
      <c r="D87" s="260"/>
      <c r="E87" s="260"/>
      <c r="F87" s="260"/>
      <c r="I87" s="155"/>
    </row>
    <row r="88" spans="1:9" s="15" customFormat="1">
      <c r="A88" s="16"/>
      <c r="C88" s="260"/>
      <c r="D88" s="260"/>
      <c r="E88" s="260"/>
      <c r="F88" s="260"/>
      <c r="I88" s="155"/>
    </row>
    <row r="89" spans="1:9" s="15" customFormat="1">
      <c r="A89" s="16"/>
      <c r="C89" s="260"/>
      <c r="D89" s="260"/>
      <c r="E89" s="260"/>
      <c r="F89" s="260"/>
      <c r="I89" s="155"/>
    </row>
    <row r="90" spans="1:9" s="15" customFormat="1">
      <c r="A90" s="16"/>
      <c r="C90" s="260"/>
      <c r="D90" s="260"/>
      <c r="E90" s="260"/>
      <c r="F90" s="260"/>
      <c r="I90" s="155"/>
    </row>
    <row r="91" spans="1:9" s="15" customFormat="1">
      <c r="A91" s="16"/>
      <c r="C91" s="260"/>
      <c r="D91" s="260"/>
      <c r="E91" s="260"/>
      <c r="F91" s="260"/>
      <c r="I91" s="155"/>
    </row>
    <row r="92" spans="1:9" s="15" customFormat="1">
      <c r="A92" s="16"/>
      <c r="C92" s="260"/>
      <c r="D92" s="260"/>
      <c r="E92" s="260"/>
      <c r="F92" s="260"/>
      <c r="I92" s="155"/>
    </row>
    <row r="93" spans="1:9" s="15" customFormat="1">
      <c r="A93" s="16"/>
      <c r="C93" s="260"/>
      <c r="D93" s="260"/>
      <c r="E93" s="260"/>
      <c r="F93" s="260"/>
      <c r="I93" s="155"/>
    </row>
    <row r="94" spans="1:9" s="15" customFormat="1">
      <c r="A94" s="16"/>
      <c r="C94" s="260"/>
      <c r="D94" s="260"/>
      <c r="E94" s="260"/>
      <c r="F94" s="260"/>
      <c r="I94" s="155"/>
    </row>
    <row r="95" spans="1:9" s="15" customFormat="1">
      <c r="A95" s="16"/>
      <c r="C95" s="260"/>
      <c r="D95" s="260"/>
      <c r="E95" s="260"/>
      <c r="F95" s="260"/>
      <c r="I95" s="155"/>
    </row>
    <row r="96" spans="1:9" s="15" customFormat="1">
      <c r="A96" s="16"/>
      <c r="C96" s="260"/>
      <c r="D96" s="260"/>
      <c r="E96" s="260"/>
      <c r="F96" s="260"/>
      <c r="I96" s="155"/>
    </row>
    <row r="97" spans="1:9" s="15" customFormat="1">
      <c r="A97" s="16"/>
      <c r="C97" s="260"/>
      <c r="D97" s="260"/>
      <c r="E97" s="260"/>
      <c r="F97" s="260"/>
      <c r="I97" s="155"/>
    </row>
    <row r="98" spans="1:9" s="15" customFormat="1">
      <c r="A98" s="16"/>
      <c r="C98" s="260"/>
      <c r="D98" s="260"/>
      <c r="E98" s="260"/>
      <c r="F98" s="260"/>
      <c r="I98" s="155"/>
    </row>
    <row r="99" spans="1:9" s="15" customFormat="1">
      <c r="A99" s="16"/>
      <c r="C99" s="260"/>
      <c r="D99" s="260"/>
      <c r="E99" s="260"/>
      <c r="F99" s="260"/>
      <c r="I99" s="155"/>
    </row>
    <row r="100" spans="1:9" s="15" customFormat="1">
      <c r="A100" s="16"/>
      <c r="C100" s="260"/>
      <c r="D100" s="260"/>
      <c r="E100" s="260"/>
      <c r="F100" s="260"/>
      <c r="I100" s="155"/>
    </row>
    <row r="101" spans="1:9" s="15" customFormat="1">
      <c r="A101" s="16"/>
      <c r="C101" s="260"/>
      <c r="D101" s="260"/>
      <c r="E101" s="260"/>
      <c r="F101" s="260"/>
      <c r="I101" s="155"/>
    </row>
    <row r="102" spans="1:9" s="15" customFormat="1">
      <c r="A102" s="16"/>
      <c r="C102" s="260"/>
      <c r="D102" s="260"/>
      <c r="E102" s="260"/>
      <c r="F102" s="260"/>
      <c r="I102" s="155"/>
    </row>
    <row r="103" spans="1:9" s="15" customFormat="1">
      <c r="A103" s="16"/>
      <c r="C103" s="260"/>
      <c r="D103" s="260"/>
      <c r="E103" s="260"/>
      <c r="F103" s="260"/>
      <c r="I103" s="155"/>
    </row>
    <row r="104" spans="1:9" s="15" customFormat="1">
      <c r="A104" s="16"/>
      <c r="C104" s="260"/>
      <c r="D104" s="260"/>
      <c r="E104" s="260"/>
      <c r="F104" s="260"/>
      <c r="I104" s="155"/>
    </row>
    <row r="105" spans="1:9" s="15" customFormat="1">
      <c r="A105" s="16"/>
      <c r="C105" s="260"/>
      <c r="D105" s="260"/>
      <c r="E105" s="260"/>
      <c r="F105" s="260"/>
      <c r="I105" s="155"/>
    </row>
    <row r="106" spans="1:9" s="15" customFormat="1">
      <c r="A106" s="16"/>
      <c r="C106" s="260"/>
      <c r="D106" s="260"/>
      <c r="E106" s="260"/>
      <c r="F106" s="260"/>
      <c r="I106" s="155"/>
    </row>
    <row r="107" spans="1:9" s="15" customFormat="1">
      <c r="A107" s="16"/>
      <c r="C107" s="260"/>
      <c r="D107" s="260"/>
      <c r="E107" s="260"/>
      <c r="F107" s="260"/>
      <c r="I107" s="155"/>
    </row>
    <row r="108" spans="1:9" s="15" customFormat="1">
      <c r="A108" s="16"/>
      <c r="C108" s="260"/>
      <c r="D108" s="260"/>
      <c r="E108" s="260"/>
      <c r="F108" s="260"/>
      <c r="I108" s="155"/>
    </row>
    <row r="109" spans="1:9" s="15" customFormat="1">
      <c r="A109" s="16"/>
      <c r="C109" s="260"/>
      <c r="D109" s="260"/>
      <c r="E109" s="260"/>
      <c r="F109" s="260"/>
      <c r="I109" s="155"/>
    </row>
    <row r="110" spans="1:9" s="15" customFormat="1">
      <c r="A110" s="16"/>
      <c r="C110" s="260"/>
      <c r="D110" s="260"/>
      <c r="E110" s="260"/>
      <c r="F110" s="260"/>
      <c r="I110" s="155"/>
    </row>
    <row r="111" spans="1:9" s="15" customFormat="1">
      <c r="A111" s="16"/>
      <c r="C111" s="260"/>
      <c r="D111" s="260"/>
      <c r="E111" s="260"/>
      <c r="F111" s="260"/>
      <c r="I111" s="155"/>
    </row>
    <row r="112" spans="1:9" s="15" customFormat="1">
      <c r="A112" s="16"/>
      <c r="C112" s="260"/>
      <c r="D112" s="260"/>
      <c r="E112" s="260"/>
      <c r="F112" s="260"/>
      <c r="I112" s="155"/>
    </row>
    <row r="113" spans="1:9" s="15" customFormat="1">
      <c r="A113" s="16"/>
      <c r="C113" s="260"/>
      <c r="D113" s="260"/>
      <c r="E113" s="260"/>
      <c r="F113" s="260"/>
      <c r="I113" s="155"/>
    </row>
    <row r="114" spans="1:9" s="15" customFormat="1">
      <c r="A114" s="16"/>
      <c r="C114" s="260"/>
      <c r="D114" s="260"/>
      <c r="E114" s="260"/>
      <c r="F114" s="260"/>
      <c r="I114" s="155"/>
    </row>
    <row r="115" spans="1:9" s="15" customFormat="1">
      <c r="A115" s="16"/>
      <c r="C115" s="260"/>
      <c r="D115" s="260"/>
      <c r="E115" s="260"/>
      <c r="F115" s="260"/>
      <c r="I115" s="155"/>
    </row>
    <row r="116" spans="1:9" s="15" customFormat="1">
      <c r="A116" s="16"/>
      <c r="C116" s="260"/>
      <c r="D116" s="260"/>
      <c r="E116" s="260"/>
      <c r="F116" s="260"/>
      <c r="I116" s="155"/>
    </row>
    <row r="117" spans="1:9" s="15" customFormat="1">
      <c r="A117" s="16"/>
      <c r="C117" s="260"/>
      <c r="D117" s="260"/>
      <c r="E117" s="260"/>
      <c r="F117" s="260"/>
      <c r="I117" s="155"/>
    </row>
    <row r="118" spans="1:9" s="15" customFormat="1">
      <c r="A118" s="16"/>
      <c r="C118" s="260"/>
      <c r="D118" s="260"/>
      <c r="E118" s="260"/>
      <c r="F118" s="260"/>
      <c r="I118" s="155"/>
    </row>
    <row r="119" spans="1:9" s="15" customFormat="1">
      <c r="A119" s="16"/>
      <c r="C119" s="260"/>
      <c r="D119" s="260"/>
      <c r="E119" s="260"/>
      <c r="F119" s="260"/>
      <c r="I119" s="155"/>
    </row>
    <row r="120" spans="1:9" s="15" customFormat="1">
      <c r="A120" s="16"/>
      <c r="C120" s="260"/>
      <c r="D120" s="260"/>
      <c r="E120" s="260"/>
      <c r="F120" s="260"/>
      <c r="I120" s="155"/>
    </row>
    <row r="121" spans="1:9" s="15" customFormat="1">
      <c r="A121" s="16"/>
      <c r="C121" s="260"/>
      <c r="D121" s="260"/>
      <c r="E121" s="260"/>
      <c r="F121" s="260"/>
      <c r="I121" s="155"/>
    </row>
    <row r="122" spans="1:9" s="15" customFormat="1">
      <c r="A122" s="16"/>
      <c r="C122" s="260"/>
      <c r="D122" s="260"/>
      <c r="E122" s="260"/>
      <c r="F122" s="260"/>
      <c r="I122" s="155"/>
    </row>
    <row r="123" spans="1:9" s="15" customFormat="1">
      <c r="A123" s="16"/>
      <c r="C123" s="260"/>
      <c r="D123" s="260"/>
      <c r="E123" s="260"/>
      <c r="F123" s="260"/>
      <c r="I123" s="155"/>
    </row>
    <row r="124" spans="1:9" s="15" customFormat="1">
      <c r="A124" s="16"/>
      <c r="C124" s="260"/>
      <c r="D124" s="260"/>
      <c r="E124" s="260"/>
      <c r="F124" s="260"/>
      <c r="I124" s="155"/>
    </row>
    <row r="125" spans="1:9" s="15" customFormat="1">
      <c r="A125" s="16"/>
      <c r="C125" s="260"/>
      <c r="D125" s="260"/>
      <c r="E125" s="260"/>
      <c r="F125" s="260"/>
      <c r="I125" s="155"/>
    </row>
    <row r="126" spans="1:9" s="15" customFormat="1">
      <c r="A126" s="16"/>
      <c r="C126" s="260"/>
      <c r="D126" s="260"/>
      <c r="E126" s="260"/>
      <c r="F126" s="260"/>
      <c r="I126" s="155"/>
    </row>
    <row r="127" spans="1:9" s="15" customFormat="1">
      <c r="A127" s="16"/>
      <c r="C127" s="260"/>
      <c r="D127" s="260"/>
      <c r="E127" s="260"/>
      <c r="F127" s="260"/>
      <c r="I127" s="155"/>
    </row>
    <row r="128" spans="1:9" s="15" customFormat="1">
      <c r="A128" s="16"/>
      <c r="C128" s="260"/>
      <c r="D128" s="260"/>
      <c r="E128" s="260"/>
      <c r="F128" s="260"/>
      <c r="I128" s="155"/>
    </row>
    <row r="129" spans="1:9" s="15" customFormat="1">
      <c r="A129" s="16"/>
      <c r="C129" s="260"/>
      <c r="D129" s="260"/>
      <c r="E129" s="260"/>
      <c r="F129" s="260"/>
      <c r="I129" s="155"/>
    </row>
    <row r="130" spans="1:9" s="15" customFormat="1">
      <c r="A130" s="16"/>
      <c r="C130" s="260"/>
      <c r="D130" s="260"/>
      <c r="E130" s="260"/>
      <c r="F130" s="260"/>
      <c r="I130" s="155"/>
    </row>
    <row r="131" spans="1:9" s="15" customFormat="1">
      <c r="A131" s="16"/>
      <c r="C131" s="260"/>
      <c r="D131" s="260"/>
      <c r="E131" s="260"/>
      <c r="F131" s="260"/>
      <c r="I131" s="155"/>
    </row>
    <row r="132" spans="1:9" s="15" customFormat="1">
      <c r="A132" s="16"/>
      <c r="C132" s="260"/>
      <c r="D132" s="260"/>
      <c r="E132" s="260"/>
      <c r="F132" s="260"/>
      <c r="I132" s="155"/>
    </row>
    <row r="133" spans="1:9" s="15" customFormat="1">
      <c r="A133" s="16"/>
      <c r="C133" s="260"/>
      <c r="D133" s="260"/>
      <c r="E133" s="260"/>
      <c r="F133" s="260"/>
      <c r="I133" s="155"/>
    </row>
    <row r="134" spans="1:9" s="15" customFormat="1">
      <c r="A134" s="16"/>
      <c r="C134" s="260"/>
      <c r="D134" s="260"/>
      <c r="E134" s="260"/>
      <c r="F134" s="260"/>
      <c r="I134" s="155"/>
    </row>
    <row r="135" spans="1:9" s="15" customFormat="1">
      <c r="A135" s="16"/>
      <c r="C135" s="260"/>
      <c r="D135" s="260"/>
      <c r="E135" s="260"/>
      <c r="F135" s="260"/>
      <c r="I135" s="155"/>
    </row>
    <row r="136" spans="1:9" s="15" customFormat="1">
      <c r="A136" s="16"/>
      <c r="C136" s="260"/>
      <c r="D136" s="260"/>
      <c r="E136" s="260"/>
      <c r="F136" s="260"/>
      <c r="I136" s="155"/>
    </row>
    <row r="137" spans="1:9" s="15" customFormat="1">
      <c r="A137" s="16"/>
      <c r="C137" s="260"/>
      <c r="D137" s="260"/>
      <c r="E137" s="260"/>
      <c r="F137" s="260"/>
      <c r="I137" s="155"/>
    </row>
    <row r="138" spans="1:9" s="15" customFormat="1">
      <c r="A138" s="16"/>
      <c r="C138" s="260"/>
      <c r="D138" s="260"/>
      <c r="E138" s="260"/>
      <c r="F138" s="260"/>
      <c r="I138" s="155"/>
    </row>
    <row r="139" spans="1:9" s="15" customFormat="1">
      <c r="A139" s="16"/>
      <c r="C139" s="260"/>
      <c r="D139" s="260"/>
      <c r="E139" s="260"/>
      <c r="F139" s="260"/>
      <c r="I139" s="155"/>
    </row>
    <row r="140" spans="1:9" s="15" customFormat="1">
      <c r="A140" s="16"/>
      <c r="C140" s="260"/>
      <c r="D140" s="260"/>
      <c r="E140" s="260"/>
      <c r="F140" s="260"/>
      <c r="I140" s="155"/>
    </row>
    <row r="141" spans="1:9" s="15" customFormat="1">
      <c r="A141" s="16"/>
      <c r="C141" s="260"/>
      <c r="D141" s="260"/>
      <c r="E141" s="260"/>
      <c r="F141" s="260"/>
      <c r="I141" s="155"/>
    </row>
    <row r="142" spans="1:9" s="15" customFormat="1">
      <c r="A142" s="16"/>
      <c r="C142" s="260"/>
      <c r="D142" s="260"/>
      <c r="E142" s="260"/>
      <c r="F142" s="260"/>
      <c r="I142" s="155"/>
    </row>
    <row r="143" spans="1:9" s="15" customFormat="1">
      <c r="A143" s="16"/>
      <c r="C143" s="260"/>
      <c r="D143" s="260"/>
      <c r="E143" s="260"/>
      <c r="F143" s="260"/>
      <c r="I143" s="155"/>
    </row>
    <row r="144" spans="1:9" s="15" customFormat="1">
      <c r="A144" s="16"/>
      <c r="C144" s="260"/>
      <c r="D144" s="260"/>
      <c r="E144" s="260"/>
      <c r="F144" s="260"/>
      <c r="I144" s="155"/>
    </row>
    <row r="145" spans="1:9" s="15" customFormat="1">
      <c r="A145" s="16"/>
      <c r="C145" s="260"/>
      <c r="D145" s="260"/>
      <c r="E145" s="260"/>
      <c r="F145" s="260"/>
      <c r="I145" s="155"/>
    </row>
    <row r="146" spans="1:9" s="15" customFormat="1">
      <c r="A146" s="16"/>
      <c r="C146" s="260"/>
      <c r="D146" s="260"/>
      <c r="E146" s="260"/>
      <c r="F146" s="260"/>
      <c r="I146" s="155"/>
    </row>
    <row r="147" spans="1:9" s="15" customFormat="1">
      <c r="A147" s="16"/>
      <c r="C147" s="260"/>
      <c r="D147" s="260"/>
      <c r="E147" s="260"/>
      <c r="F147" s="260"/>
      <c r="I147" s="155"/>
    </row>
    <row r="148" spans="1:9" s="15" customFormat="1">
      <c r="A148" s="16"/>
      <c r="C148" s="260"/>
      <c r="D148" s="260"/>
      <c r="E148" s="260"/>
      <c r="F148" s="260"/>
      <c r="I148" s="155"/>
    </row>
    <row r="149" spans="1:9" s="15" customFormat="1">
      <c r="A149" s="16"/>
      <c r="C149" s="260"/>
      <c r="D149" s="260"/>
      <c r="E149" s="260"/>
      <c r="F149" s="260"/>
      <c r="I149" s="155"/>
    </row>
    <row r="150" spans="1:9" s="15" customFormat="1">
      <c r="A150" s="16"/>
      <c r="C150" s="260"/>
      <c r="D150" s="260"/>
      <c r="E150" s="260"/>
      <c r="F150" s="260"/>
      <c r="I150" s="155"/>
    </row>
    <row r="151" spans="1:9" s="15" customFormat="1">
      <c r="A151" s="16"/>
      <c r="C151" s="260"/>
      <c r="D151" s="260"/>
      <c r="E151" s="260"/>
      <c r="F151" s="260"/>
      <c r="I151" s="155"/>
    </row>
    <row r="152" spans="1:9" s="15" customFormat="1">
      <c r="A152" s="16"/>
      <c r="C152" s="260"/>
      <c r="D152" s="260"/>
      <c r="E152" s="260"/>
      <c r="F152" s="260"/>
      <c r="I152" s="155"/>
    </row>
    <row r="153" spans="1:9" s="15" customFormat="1">
      <c r="A153" s="16"/>
      <c r="C153" s="260"/>
      <c r="D153" s="260"/>
      <c r="E153" s="260"/>
      <c r="F153" s="260"/>
      <c r="I153" s="155"/>
    </row>
    <row r="154" spans="1:9" s="15" customFormat="1">
      <c r="A154" s="16"/>
      <c r="C154" s="260"/>
      <c r="D154" s="260"/>
      <c r="E154" s="260"/>
      <c r="F154" s="260"/>
      <c r="I154" s="155"/>
    </row>
    <row r="155" spans="1:9" s="15" customFormat="1">
      <c r="A155" s="16"/>
      <c r="C155" s="260"/>
      <c r="D155" s="260"/>
      <c r="E155" s="260"/>
      <c r="F155" s="260"/>
      <c r="I155" s="155"/>
    </row>
    <row r="156" spans="1:9" s="15" customFormat="1">
      <c r="A156" s="16"/>
      <c r="C156" s="260"/>
      <c r="D156" s="260"/>
      <c r="E156" s="260"/>
      <c r="F156" s="260"/>
      <c r="I156" s="155"/>
    </row>
    <row r="157" spans="1:9" s="15" customFormat="1">
      <c r="A157" s="16"/>
      <c r="C157" s="260"/>
      <c r="D157" s="260"/>
      <c r="E157" s="260"/>
      <c r="F157" s="260"/>
      <c r="I157" s="155"/>
    </row>
    <row r="158" spans="1:9" s="15" customFormat="1">
      <c r="A158" s="16"/>
      <c r="C158" s="260"/>
      <c r="D158" s="260"/>
      <c r="E158" s="260"/>
      <c r="F158" s="260"/>
      <c r="I158" s="155"/>
    </row>
    <row r="159" spans="1:9" s="15" customFormat="1">
      <c r="A159" s="16"/>
      <c r="C159" s="260"/>
      <c r="D159" s="260"/>
      <c r="E159" s="260"/>
      <c r="F159" s="260"/>
      <c r="I159" s="155"/>
    </row>
    <row r="160" spans="1:9" s="15" customFormat="1">
      <c r="A160" s="16"/>
      <c r="C160" s="260"/>
      <c r="D160" s="260"/>
      <c r="E160" s="260"/>
      <c r="F160" s="260"/>
      <c r="I160" s="155"/>
    </row>
    <row r="161" spans="1:9" s="15" customFormat="1">
      <c r="A161" s="16"/>
      <c r="C161" s="260"/>
      <c r="D161" s="260"/>
      <c r="E161" s="260"/>
      <c r="F161" s="260"/>
      <c r="I161" s="155"/>
    </row>
    <row r="162" spans="1:9" s="15" customFormat="1">
      <c r="A162" s="16"/>
      <c r="C162" s="260"/>
      <c r="D162" s="260"/>
      <c r="E162" s="260"/>
      <c r="F162" s="260"/>
      <c r="I162" s="155"/>
    </row>
    <row r="163" spans="1:9" s="15" customFormat="1">
      <c r="A163" s="16"/>
      <c r="C163" s="260"/>
      <c r="D163" s="260"/>
      <c r="E163" s="260"/>
      <c r="F163" s="260"/>
      <c r="I163" s="155"/>
    </row>
    <row r="164" spans="1:9" s="15" customFormat="1">
      <c r="A164" s="16"/>
      <c r="C164" s="260"/>
      <c r="D164" s="260"/>
      <c r="E164" s="260"/>
      <c r="F164" s="260"/>
      <c r="I164" s="155"/>
    </row>
    <row r="165" spans="1:9" s="15" customFormat="1">
      <c r="A165" s="16"/>
      <c r="C165" s="260"/>
      <c r="D165" s="260"/>
      <c r="E165" s="260"/>
      <c r="F165" s="260"/>
      <c r="I165" s="155"/>
    </row>
    <row r="166" spans="1:9" s="15" customFormat="1">
      <c r="A166" s="16"/>
      <c r="C166" s="260"/>
      <c r="D166" s="260"/>
      <c r="E166" s="260"/>
      <c r="F166" s="260"/>
      <c r="I166" s="155"/>
    </row>
    <row r="167" spans="1:9" s="15" customFormat="1">
      <c r="A167" s="16"/>
      <c r="C167" s="260"/>
      <c r="D167" s="260"/>
      <c r="E167" s="260"/>
      <c r="F167" s="260"/>
      <c r="I167" s="155"/>
    </row>
    <row r="168" spans="1:9" s="15" customFormat="1">
      <c r="A168" s="16"/>
      <c r="C168" s="260"/>
      <c r="D168" s="260"/>
      <c r="E168" s="260"/>
      <c r="F168" s="260"/>
      <c r="I168" s="155"/>
    </row>
    <row r="169" spans="1:9" s="15" customFormat="1">
      <c r="A169" s="16"/>
      <c r="C169" s="260"/>
      <c r="D169" s="260"/>
      <c r="E169" s="260"/>
      <c r="F169" s="260"/>
      <c r="I169" s="155"/>
    </row>
    <row r="170" spans="1:9" s="15" customFormat="1">
      <c r="A170" s="16"/>
      <c r="C170" s="260"/>
      <c r="D170" s="260"/>
      <c r="E170" s="260"/>
      <c r="F170" s="260"/>
      <c r="I170" s="155"/>
    </row>
    <row r="171" spans="1:9" s="15" customFormat="1">
      <c r="A171" s="16"/>
      <c r="C171" s="260"/>
      <c r="D171" s="260"/>
      <c r="E171" s="260"/>
      <c r="F171" s="260"/>
      <c r="I171" s="155"/>
    </row>
    <row r="172" spans="1:9" s="15" customFormat="1">
      <c r="A172" s="16"/>
      <c r="C172" s="260"/>
      <c r="D172" s="260"/>
      <c r="E172" s="260"/>
      <c r="F172" s="260"/>
      <c r="I172" s="155"/>
    </row>
    <row r="173" spans="1:9" s="15" customFormat="1">
      <c r="A173" s="16"/>
      <c r="C173" s="260"/>
      <c r="D173" s="260"/>
      <c r="E173" s="260"/>
      <c r="F173" s="260"/>
      <c r="I173" s="155"/>
    </row>
    <row r="174" spans="1:9" s="15" customFormat="1">
      <c r="A174" s="16"/>
      <c r="C174" s="260"/>
      <c r="D174" s="260"/>
      <c r="E174" s="260"/>
      <c r="F174" s="260"/>
      <c r="I174" s="155"/>
    </row>
    <row r="175" spans="1:9" s="15" customFormat="1">
      <c r="A175" s="16"/>
      <c r="C175" s="260"/>
      <c r="D175" s="260"/>
      <c r="E175" s="260"/>
      <c r="F175" s="260"/>
      <c r="I175" s="155"/>
    </row>
    <row r="176" spans="1:9" s="15" customFormat="1">
      <c r="A176" s="16"/>
      <c r="C176" s="260"/>
      <c r="D176" s="260"/>
      <c r="E176" s="260"/>
      <c r="F176" s="260"/>
      <c r="I176" s="155"/>
    </row>
    <row r="177" spans="1:9" s="15" customFormat="1">
      <c r="A177" s="16"/>
      <c r="C177" s="260"/>
      <c r="D177" s="260"/>
      <c r="E177" s="260"/>
      <c r="F177" s="260"/>
      <c r="I177" s="155"/>
    </row>
    <row r="178" spans="1:9" s="15" customFormat="1">
      <c r="A178" s="16"/>
      <c r="C178" s="260"/>
      <c r="D178" s="260"/>
      <c r="E178" s="260"/>
      <c r="F178" s="260"/>
      <c r="I178" s="155"/>
    </row>
    <row r="179" spans="1:9" s="15" customFormat="1">
      <c r="A179" s="16"/>
      <c r="C179" s="260"/>
      <c r="D179" s="260"/>
      <c r="E179" s="260"/>
      <c r="F179" s="260"/>
      <c r="I179" s="155"/>
    </row>
    <row r="180" spans="1:9" s="15" customFormat="1">
      <c r="A180" s="16"/>
      <c r="C180" s="260"/>
      <c r="D180" s="260"/>
      <c r="E180" s="260"/>
      <c r="F180" s="260"/>
      <c r="I180" s="155"/>
    </row>
    <row r="181" spans="1:9" s="15" customFormat="1">
      <c r="A181" s="16"/>
      <c r="C181" s="260"/>
      <c r="D181" s="260"/>
      <c r="E181" s="260"/>
      <c r="F181" s="260"/>
      <c r="I181" s="155"/>
    </row>
    <row r="182" spans="1:9" s="15" customFormat="1">
      <c r="A182" s="16"/>
      <c r="C182" s="260"/>
      <c r="D182" s="260"/>
      <c r="E182" s="260"/>
      <c r="F182" s="260"/>
      <c r="I182" s="155"/>
    </row>
    <row r="183" spans="1:9" s="15" customFormat="1">
      <c r="A183" s="16"/>
      <c r="C183" s="260"/>
      <c r="D183" s="260"/>
      <c r="E183" s="260"/>
      <c r="F183" s="260"/>
      <c r="I183" s="155"/>
    </row>
    <row r="184" spans="1:9" s="15" customFormat="1">
      <c r="A184" s="16"/>
      <c r="C184" s="260"/>
      <c r="D184" s="260"/>
      <c r="E184" s="260"/>
      <c r="F184" s="260"/>
      <c r="I184" s="155"/>
    </row>
    <row r="185" spans="1:9" s="15" customFormat="1">
      <c r="A185" s="16"/>
      <c r="C185" s="260"/>
      <c r="D185" s="260"/>
      <c r="E185" s="260"/>
      <c r="F185" s="260"/>
      <c r="I185" s="155"/>
    </row>
    <row r="186" spans="1:9" s="15" customFormat="1">
      <c r="A186" s="16"/>
      <c r="C186" s="260"/>
      <c r="D186" s="260"/>
      <c r="E186" s="260"/>
      <c r="F186" s="260"/>
      <c r="I186" s="155"/>
    </row>
    <row r="187" spans="1:9" s="15" customFormat="1">
      <c r="A187" s="16"/>
      <c r="C187" s="260"/>
      <c r="D187" s="260"/>
      <c r="E187" s="260"/>
      <c r="F187" s="260"/>
      <c r="I187" s="155"/>
    </row>
    <row r="188" spans="1:9" s="15" customFormat="1">
      <c r="A188" s="16"/>
      <c r="C188" s="260"/>
      <c r="D188" s="260"/>
      <c r="E188" s="260"/>
      <c r="F188" s="260"/>
      <c r="I188" s="155"/>
    </row>
    <row r="189" spans="1:9" s="15" customFormat="1">
      <c r="A189" s="16"/>
      <c r="C189" s="260"/>
      <c r="D189" s="260"/>
      <c r="E189" s="260"/>
      <c r="F189" s="260"/>
      <c r="I189" s="155"/>
    </row>
    <row r="190" spans="1:9" s="15" customFormat="1">
      <c r="A190" s="16"/>
      <c r="C190" s="260"/>
      <c r="D190" s="260"/>
      <c r="E190" s="260"/>
      <c r="F190" s="260"/>
      <c r="I190" s="155"/>
    </row>
    <row r="191" spans="1:9" s="15" customFormat="1">
      <c r="A191" s="16"/>
      <c r="C191" s="260"/>
      <c r="D191" s="260"/>
      <c r="E191" s="260"/>
      <c r="F191" s="260"/>
      <c r="I191" s="155"/>
    </row>
    <row r="192" spans="1:9" s="15" customFormat="1">
      <c r="A192" s="16"/>
      <c r="C192" s="260"/>
      <c r="D192" s="260"/>
      <c r="E192" s="260"/>
      <c r="F192" s="260"/>
      <c r="I192" s="155"/>
    </row>
    <row r="193" spans="1:9" s="15" customFormat="1">
      <c r="A193" s="16"/>
      <c r="C193" s="260"/>
      <c r="D193" s="260"/>
      <c r="E193" s="260"/>
      <c r="F193" s="260"/>
      <c r="I193" s="155"/>
    </row>
    <row r="194" spans="1:9" s="15" customFormat="1">
      <c r="A194" s="16"/>
      <c r="C194" s="260"/>
      <c r="D194" s="260"/>
      <c r="E194" s="260"/>
      <c r="F194" s="260"/>
      <c r="I194" s="155"/>
    </row>
    <row r="195" spans="1:9" s="15" customFormat="1">
      <c r="A195" s="16"/>
      <c r="C195" s="260"/>
      <c r="D195" s="260"/>
      <c r="E195" s="260"/>
      <c r="F195" s="260"/>
      <c r="I195" s="155"/>
    </row>
    <row r="196" spans="1:9" s="15" customFormat="1">
      <c r="A196" s="16"/>
      <c r="C196" s="260"/>
      <c r="D196" s="260"/>
      <c r="E196" s="260"/>
      <c r="F196" s="260"/>
      <c r="I196" s="155"/>
    </row>
    <row r="197" spans="1:9" s="15" customFormat="1">
      <c r="A197" s="16"/>
      <c r="C197" s="260"/>
      <c r="D197" s="260"/>
      <c r="E197" s="260"/>
      <c r="F197" s="260"/>
      <c r="I197" s="155"/>
    </row>
    <row r="198" spans="1:9" s="15" customFormat="1">
      <c r="A198" s="16"/>
      <c r="C198" s="260"/>
      <c r="D198" s="260"/>
      <c r="E198" s="260"/>
      <c r="F198" s="260"/>
      <c r="I198" s="155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66" fitToHeight="8" orientation="landscape" verticalDpi="300" r:id="rId1"/>
  <headerFooter alignWithMargins="0"/>
  <rowBreaks count="1" manualBreakCount="1">
    <brk id="24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H254"/>
  <sheetViews>
    <sheetView zoomScale="78" zoomScaleNormal="78" workbookViewId="0">
      <selection activeCell="C4" sqref="C4:F4"/>
    </sheetView>
  </sheetViews>
  <sheetFormatPr defaultColWidth="9.109375" defaultRowHeight="18"/>
  <cols>
    <col min="1" max="1" width="60.6640625" style="2" customWidth="1"/>
    <col min="2" max="2" width="14.109375" style="73" customWidth="1"/>
    <col min="3" max="3" width="15.109375" style="73" customWidth="1"/>
    <col min="4" max="4" width="16.109375" style="73" customWidth="1"/>
    <col min="5" max="5" width="16.6640625" style="73" customWidth="1"/>
    <col min="6" max="6" width="15.109375" style="73" customWidth="1"/>
    <col min="7" max="7" width="16" style="73" customWidth="1"/>
    <col min="8" max="16384" width="9.109375" style="2"/>
  </cols>
  <sheetData>
    <row r="2" spans="1:7">
      <c r="A2" s="359" t="s">
        <v>237</v>
      </c>
      <c r="B2" s="359"/>
      <c r="C2" s="359"/>
      <c r="D2" s="359"/>
      <c r="E2" s="359"/>
      <c r="F2" s="359"/>
      <c r="G2" s="359"/>
    </row>
    <row r="3" spans="1:7">
      <c r="A3" s="203"/>
      <c r="B3" s="7"/>
      <c r="C3" s="7"/>
      <c r="D3" s="203"/>
      <c r="E3" s="203"/>
      <c r="F3" s="203"/>
      <c r="G3" s="7"/>
    </row>
    <row r="4" spans="1:7" ht="73.5" customHeight="1">
      <c r="A4" s="74" t="s">
        <v>114</v>
      </c>
      <c r="B4" s="75" t="s">
        <v>7</v>
      </c>
      <c r="C4" s="75" t="s">
        <v>330</v>
      </c>
      <c r="D4" s="75" t="s">
        <v>336</v>
      </c>
      <c r="E4" s="75" t="s">
        <v>335</v>
      </c>
      <c r="F4" s="110" t="s">
        <v>248</v>
      </c>
      <c r="G4" s="111" t="s">
        <v>262</v>
      </c>
    </row>
    <row r="5" spans="1:7" ht="21.75" customHeight="1">
      <c r="A5" s="62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</row>
    <row r="6" spans="1:7" ht="24.75" customHeight="1">
      <c r="A6" s="356" t="s">
        <v>79</v>
      </c>
      <c r="B6" s="357"/>
      <c r="C6" s="357"/>
      <c r="D6" s="357"/>
      <c r="E6" s="357"/>
      <c r="F6" s="357"/>
      <c r="G6" s="358"/>
    </row>
    <row r="7" spans="1:7" s="207" customFormat="1" ht="24.75" customHeight="1">
      <c r="A7" s="205" t="s">
        <v>228</v>
      </c>
      <c r="B7" s="206">
        <v>2050</v>
      </c>
      <c r="C7" s="77">
        <f>SUM(C8:C9)</f>
        <v>0</v>
      </c>
      <c r="D7" s="77">
        <f t="shared" ref="D7:E7" si="0">SUM(D8:D9)</f>
        <v>0</v>
      </c>
      <c r="E7" s="77">
        <f t="shared" si="0"/>
        <v>0</v>
      </c>
      <c r="F7" s="77">
        <f>E7-D7</f>
        <v>0</v>
      </c>
      <c r="G7" s="77">
        <f>IF(D7=0,0,E7/D7*100)</f>
        <v>0</v>
      </c>
    </row>
    <row r="8" spans="1:7" s="208" customFormat="1" ht="24.75" customHeight="1">
      <c r="A8" s="78"/>
      <c r="B8" s="79"/>
      <c r="C8" s="79"/>
      <c r="D8" s="80"/>
      <c r="E8" s="80"/>
      <c r="F8" s="80">
        <f t="shared" ref="F8:F12" si="1">E8-D8</f>
        <v>0</v>
      </c>
      <c r="G8" s="80">
        <f t="shared" ref="G8:G12" si="2">IF(D8=0,0,E8/D8*100)</f>
        <v>0</v>
      </c>
    </row>
    <row r="9" spans="1:7" s="208" customFormat="1" ht="24.75" customHeight="1">
      <c r="A9" s="78"/>
      <c r="B9" s="79"/>
      <c r="C9" s="79"/>
      <c r="D9" s="80"/>
      <c r="E9" s="80"/>
      <c r="F9" s="80">
        <f t="shared" si="1"/>
        <v>0</v>
      </c>
      <c r="G9" s="80">
        <f t="shared" si="2"/>
        <v>0</v>
      </c>
    </row>
    <row r="10" spans="1:7" s="207" customFormat="1" ht="24.75" customHeight="1">
      <c r="A10" s="205" t="s">
        <v>227</v>
      </c>
      <c r="B10" s="206">
        <v>2060</v>
      </c>
      <c r="C10" s="77">
        <f>SUM(C11:C12)</f>
        <v>0</v>
      </c>
      <c r="D10" s="77">
        <f t="shared" ref="D10:E10" si="3">SUM(D11:D12)</f>
        <v>0</v>
      </c>
      <c r="E10" s="77">
        <f t="shared" si="3"/>
        <v>0</v>
      </c>
      <c r="F10" s="77">
        <f t="shared" si="1"/>
        <v>0</v>
      </c>
      <c r="G10" s="77">
        <f t="shared" si="2"/>
        <v>0</v>
      </c>
    </row>
    <row r="11" spans="1:7" s="207" customFormat="1" ht="24.75" customHeight="1">
      <c r="A11" s="82"/>
      <c r="B11" s="81"/>
      <c r="C11" s="81"/>
      <c r="D11" s="80"/>
      <c r="E11" s="80"/>
      <c r="F11" s="80">
        <f t="shared" si="1"/>
        <v>0</v>
      </c>
      <c r="G11" s="80">
        <f t="shared" si="2"/>
        <v>0</v>
      </c>
    </row>
    <row r="12" spans="1:7" s="207" customFormat="1" ht="24.75" customHeight="1">
      <c r="A12" s="82"/>
      <c r="B12" s="81"/>
      <c r="C12" s="81"/>
      <c r="D12" s="80"/>
      <c r="E12" s="80"/>
      <c r="F12" s="80">
        <f t="shared" si="1"/>
        <v>0</v>
      </c>
      <c r="G12" s="80">
        <f t="shared" si="2"/>
        <v>0</v>
      </c>
    </row>
    <row r="13" spans="1:7" s="207" customFormat="1" ht="24.75" customHeight="1">
      <c r="A13" s="360" t="s">
        <v>229</v>
      </c>
      <c r="B13" s="361"/>
      <c r="C13" s="361"/>
      <c r="D13" s="361"/>
      <c r="E13" s="361"/>
      <c r="F13" s="361"/>
      <c r="G13" s="362"/>
    </row>
    <row r="14" spans="1:7" s="207" customFormat="1" ht="32.4">
      <c r="A14" s="85" t="s">
        <v>210</v>
      </c>
      <c r="B14" s="81"/>
      <c r="C14" s="81"/>
      <c r="D14" s="80"/>
      <c r="E14" s="80"/>
      <c r="F14" s="77"/>
      <c r="G14" s="80"/>
    </row>
    <row r="15" spans="1:7" s="207" customFormat="1" ht="24.75" customHeight="1">
      <c r="A15" s="205" t="s">
        <v>230</v>
      </c>
      <c r="B15" s="206">
        <v>2117</v>
      </c>
      <c r="C15" s="77">
        <f>SUM(C16:C17)</f>
        <v>0</v>
      </c>
      <c r="D15" s="77">
        <f t="shared" ref="D15:E15" si="4">SUM(D16:D17)</f>
        <v>0</v>
      </c>
      <c r="E15" s="77">
        <f t="shared" si="4"/>
        <v>0</v>
      </c>
      <c r="F15" s="77">
        <f>E15-D15</f>
        <v>0</v>
      </c>
      <c r="G15" s="77">
        <f>IF(D15=0,0,E15/D15*100)</f>
        <v>0</v>
      </c>
    </row>
    <row r="16" spans="1:7" s="208" customFormat="1" ht="24.75" customHeight="1">
      <c r="A16" s="82"/>
      <c r="B16" s="84"/>
      <c r="C16" s="84"/>
      <c r="D16" s="80"/>
      <c r="E16" s="80"/>
      <c r="F16" s="80">
        <f t="shared" ref="F16:F29" si="5">E16-D16</f>
        <v>0</v>
      </c>
      <c r="G16" s="80">
        <f t="shared" ref="G16:G29" si="6">IF(D16=0,0,E16/D16*100)</f>
        <v>0</v>
      </c>
    </row>
    <row r="17" spans="1:8" s="208" customFormat="1" ht="24.75" customHeight="1">
      <c r="A17" s="82"/>
      <c r="B17" s="84"/>
      <c r="C17" s="84"/>
      <c r="D17" s="80"/>
      <c r="E17" s="80"/>
      <c r="F17" s="80">
        <f t="shared" si="5"/>
        <v>0</v>
      </c>
      <c r="G17" s="80">
        <f t="shared" si="6"/>
        <v>0</v>
      </c>
    </row>
    <row r="18" spans="1:8" s="207" customFormat="1" ht="32.4">
      <c r="A18" s="85" t="s">
        <v>205</v>
      </c>
      <c r="B18" s="81"/>
      <c r="C18" s="81"/>
      <c r="D18" s="80"/>
      <c r="E18" s="80"/>
      <c r="F18" s="77">
        <f t="shared" si="5"/>
        <v>0</v>
      </c>
      <c r="G18" s="80">
        <f t="shared" si="6"/>
        <v>0</v>
      </c>
    </row>
    <row r="19" spans="1:8" s="207" customFormat="1" ht="24.75" customHeight="1">
      <c r="A19" s="205" t="s">
        <v>230</v>
      </c>
      <c r="B19" s="206">
        <v>2128</v>
      </c>
      <c r="C19" s="77">
        <f>SUM(C20:C21)</f>
        <v>0</v>
      </c>
      <c r="D19" s="77">
        <f t="shared" ref="D19:E19" si="7">SUM(D20:D21)</f>
        <v>0</v>
      </c>
      <c r="E19" s="77">
        <f t="shared" si="7"/>
        <v>0</v>
      </c>
      <c r="F19" s="77">
        <f t="shared" si="5"/>
        <v>0</v>
      </c>
      <c r="G19" s="77">
        <f t="shared" si="6"/>
        <v>0</v>
      </c>
    </row>
    <row r="20" spans="1:8" s="208" customFormat="1" ht="24.75" customHeight="1">
      <c r="A20" s="82"/>
      <c r="B20" s="84"/>
      <c r="C20" s="80"/>
      <c r="D20" s="80"/>
      <c r="E20" s="80"/>
      <c r="F20" s="80">
        <f t="shared" si="5"/>
        <v>0</v>
      </c>
      <c r="G20" s="80">
        <f t="shared" si="6"/>
        <v>0</v>
      </c>
    </row>
    <row r="21" spans="1:8" s="208" customFormat="1" ht="24.75" customHeight="1">
      <c r="A21" s="82"/>
      <c r="B21" s="84"/>
      <c r="C21" s="84"/>
      <c r="D21" s="80"/>
      <c r="E21" s="80"/>
      <c r="F21" s="80">
        <f t="shared" si="5"/>
        <v>0</v>
      </c>
      <c r="G21" s="80">
        <f t="shared" si="6"/>
        <v>0</v>
      </c>
    </row>
    <row r="22" spans="1:8" s="207" customFormat="1" ht="16.2">
      <c r="A22" s="85" t="s">
        <v>232</v>
      </c>
      <c r="B22" s="81"/>
      <c r="C22" s="81"/>
      <c r="D22" s="77"/>
      <c r="E22" s="77"/>
      <c r="F22" s="77">
        <f t="shared" si="5"/>
        <v>0</v>
      </c>
      <c r="G22" s="77">
        <f t="shared" si="6"/>
        <v>0</v>
      </c>
    </row>
    <row r="23" spans="1:8" s="207" customFormat="1" ht="24.75" customHeight="1">
      <c r="A23" s="205" t="s">
        <v>233</v>
      </c>
      <c r="B23" s="206">
        <v>2133</v>
      </c>
      <c r="C23" s="77">
        <f>SUM(C24:C25)</f>
        <v>0</v>
      </c>
      <c r="D23" s="77">
        <f t="shared" ref="D23:E23" si="8">SUM(D24:D25)</f>
        <v>0</v>
      </c>
      <c r="E23" s="77">
        <f t="shared" si="8"/>
        <v>0</v>
      </c>
      <c r="F23" s="77">
        <f t="shared" si="5"/>
        <v>0</v>
      </c>
      <c r="G23" s="77">
        <f t="shared" si="6"/>
        <v>0</v>
      </c>
    </row>
    <row r="24" spans="1:8" s="207" customFormat="1" ht="24.75" customHeight="1">
      <c r="A24" s="87"/>
      <c r="B24" s="84"/>
      <c r="C24" s="80"/>
      <c r="D24" s="80"/>
      <c r="E24" s="80"/>
      <c r="F24" s="80">
        <f t="shared" si="5"/>
        <v>0</v>
      </c>
      <c r="G24" s="80">
        <f t="shared" si="6"/>
        <v>0</v>
      </c>
    </row>
    <row r="25" spans="1:8" s="207" customFormat="1" ht="24.75" customHeight="1">
      <c r="A25" s="82"/>
      <c r="B25" s="81"/>
      <c r="C25" s="81"/>
      <c r="D25" s="80"/>
      <c r="E25" s="80"/>
      <c r="F25" s="80">
        <f t="shared" si="5"/>
        <v>0</v>
      </c>
      <c r="G25" s="80">
        <f t="shared" si="6"/>
        <v>0</v>
      </c>
    </row>
    <row r="26" spans="1:8" s="207" customFormat="1" ht="24.75" customHeight="1">
      <c r="A26" s="88" t="s">
        <v>234</v>
      </c>
      <c r="B26" s="81"/>
      <c r="C26" s="81"/>
      <c r="D26" s="80"/>
      <c r="E26" s="80"/>
      <c r="F26" s="77">
        <f t="shared" si="5"/>
        <v>0</v>
      </c>
      <c r="G26" s="80">
        <f t="shared" si="6"/>
        <v>0</v>
      </c>
    </row>
    <row r="27" spans="1:8" s="207" customFormat="1" ht="24.75" customHeight="1">
      <c r="A27" s="205" t="s">
        <v>235</v>
      </c>
      <c r="B27" s="206">
        <v>2142</v>
      </c>
      <c r="C27" s="77">
        <f>SUM(C28:C29)</f>
        <v>0</v>
      </c>
      <c r="D27" s="77">
        <f t="shared" ref="D27:E27" si="9">SUM(D28:D29)</f>
        <v>0</v>
      </c>
      <c r="E27" s="77">
        <f t="shared" si="9"/>
        <v>0</v>
      </c>
      <c r="F27" s="77">
        <f t="shared" si="5"/>
        <v>0</v>
      </c>
      <c r="G27" s="77">
        <f t="shared" si="6"/>
        <v>0</v>
      </c>
    </row>
    <row r="28" spans="1:8" s="207" customFormat="1" ht="24.75" customHeight="1">
      <c r="A28" s="87"/>
      <c r="B28" s="84"/>
      <c r="C28" s="80"/>
      <c r="D28" s="80"/>
      <c r="E28" s="80"/>
      <c r="F28" s="77">
        <f t="shared" si="5"/>
        <v>0</v>
      </c>
      <c r="G28" s="80">
        <f t="shared" si="6"/>
        <v>0</v>
      </c>
    </row>
    <row r="29" spans="1:8" s="207" customFormat="1" ht="24.75" customHeight="1">
      <c r="A29" s="82"/>
      <c r="B29" s="81"/>
      <c r="C29" s="81"/>
      <c r="D29" s="80"/>
      <c r="E29" s="80"/>
      <c r="F29" s="77">
        <f t="shared" si="5"/>
        <v>0</v>
      </c>
      <c r="G29" s="80">
        <f t="shared" si="6"/>
        <v>0</v>
      </c>
    </row>
    <row r="30" spans="1:8">
      <c r="A30" s="64"/>
      <c r="B30" s="65"/>
      <c r="C30" s="65"/>
      <c r="D30" s="66"/>
      <c r="E30" s="67"/>
      <c r="F30" s="67"/>
      <c r="G30" s="67"/>
    </row>
    <row r="31" spans="1:8" ht="24.75" customHeight="1">
      <c r="A31" s="35" t="s">
        <v>256</v>
      </c>
      <c r="B31" s="10"/>
      <c r="C31" s="363"/>
      <c r="D31" s="363"/>
      <c r="E31" s="71"/>
      <c r="F31" s="364" t="s">
        <v>271</v>
      </c>
      <c r="G31" s="364"/>
      <c r="H31" s="72"/>
    </row>
    <row r="32" spans="1:8">
      <c r="A32" s="129" t="s">
        <v>207</v>
      </c>
      <c r="B32" s="123"/>
      <c r="C32" s="354" t="s">
        <v>213</v>
      </c>
      <c r="D32" s="354"/>
      <c r="E32" s="123"/>
      <c r="F32" s="355" t="s">
        <v>132</v>
      </c>
      <c r="G32" s="355"/>
      <c r="H32" s="204"/>
    </row>
    <row r="33" spans="1:7">
      <c r="A33" s="64"/>
      <c r="B33" s="65"/>
      <c r="C33" s="65"/>
      <c r="D33" s="66"/>
      <c r="E33" s="67"/>
      <c r="F33" s="67"/>
      <c r="G33" s="67"/>
    </row>
    <row r="34" spans="1:7">
      <c r="A34" s="64"/>
      <c r="B34" s="65"/>
      <c r="C34" s="65"/>
      <c r="D34" s="66"/>
      <c r="E34" s="67"/>
      <c r="F34" s="67"/>
      <c r="G34" s="67"/>
    </row>
    <row r="35" spans="1:7">
      <c r="A35" s="64"/>
      <c r="B35" s="65"/>
      <c r="C35" s="65"/>
      <c r="D35" s="66"/>
      <c r="E35" s="67"/>
      <c r="F35" s="67"/>
      <c r="G35" s="67"/>
    </row>
    <row r="36" spans="1:7">
      <c r="A36" s="64"/>
      <c r="B36" s="65"/>
      <c r="C36" s="65"/>
      <c r="D36" s="66"/>
      <c r="E36" s="67"/>
      <c r="F36" s="67"/>
      <c r="G36" s="67"/>
    </row>
    <row r="37" spans="1:7">
      <c r="A37" s="64"/>
      <c r="B37" s="65"/>
      <c r="C37" s="65"/>
      <c r="D37" s="66"/>
      <c r="E37" s="67"/>
      <c r="F37" s="67"/>
      <c r="G37" s="67"/>
    </row>
    <row r="38" spans="1:7">
      <c r="A38" s="64"/>
      <c r="B38" s="65"/>
      <c r="C38" s="65"/>
      <c r="D38" s="66"/>
      <c r="E38" s="67"/>
      <c r="F38" s="67"/>
      <c r="G38" s="67"/>
    </row>
    <row r="39" spans="1:7">
      <c r="A39" s="64"/>
      <c r="B39" s="65"/>
      <c r="C39" s="65"/>
      <c r="D39" s="66"/>
      <c r="E39" s="67"/>
      <c r="F39" s="67"/>
      <c r="G39" s="67"/>
    </row>
    <row r="40" spans="1:7">
      <c r="A40" s="64"/>
      <c r="B40" s="65"/>
      <c r="C40" s="65"/>
      <c r="D40" s="66"/>
      <c r="E40" s="67"/>
      <c r="F40" s="67"/>
      <c r="G40" s="67"/>
    </row>
    <row r="41" spans="1:7">
      <c r="A41" s="64"/>
      <c r="B41" s="65"/>
      <c r="C41" s="65"/>
      <c r="D41" s="66"/>
      <c r="E41" s="67"/>
      <c r="F41" s="67"/>
      <c r="G41" s="67"/>
    </row>
    <row r="42" spans="1:7">
      <c r="A42" s="64"/>
      <c r="B42" s="65"/>
      <c r="C42" s="65"/>
      <c r="D42" s="66"/>
      <c r="E42" s="67"/>
      <c r="F42" s="67"/>
      <c r="G42" s="67"/>
    </row>
    <row r="43" spans="1:7">
      <c r="A43" s="64"/>
      <c r="B43" s="65"/>
      <c r="C43" s="65"/>
      <c r="D43" s="66"/>
      <c r="E43" s="67"/>
      <c r="F43" s="67"/>
      <c r="G43" s="67"/>
    </row>
    <row r="44" spans="1:7">
      <c r="A44" s="64"/>
      <c r="B44" s="65"/>
      <c r="C44" s="65"/>
      <c r="D44" s="66"/>
      <c r="E44" s="67"/>
      <c r="F44" s="67"/>
      <c r="G44" s="67"/>
    </row>
    <row r="45" spans="1:7">
      <c r="A45" s="64"/>
      <c r="B45" s="65"/>
      <c r="C45" s="65"/>
      <c r="D45" s="66"/>
      <c r="E45" s="67"/>
      <c r="F45" s="67"/>
      <c r="G45" s="67"/>
    </row>
    <row r="46" spans="1:7">
      <c r="A46" s="64"/>
      <c r="B46" s="65"/>
      <c r="C46" s="65"/>
      <c r="D46" s="66"/>
      <c r="E46" s="67"/>
      <c r="F46" s="67"/>
      <c r="G46" s="67"/>
    </row>
    <row r="47" spans="1:7">
      <c r="A47" s="64"/>
      <c r="B47" s="65"/>
      <c r="C47" s="65"/>
      <c r="D47" s="66"/>
      <c r="E47" s="67"/>
      <c r="F47" s="67"/>
      <c r="G47" s="67"/>
    </row>
    <row r="48" spans="1:7">
      <c r="A48" s="64"/>
      <c r="B48" s="65"/>
      <c r="C48" s="65"/>
      <c r="D48" s="66"/>
      <c r="E48" s="67"/>
      <c r="F48" s="67"/>
      <c r="G48" s="67"/>
    </row>
    <row r="49" spans="1:7">
      <c r="A49" s="64"/>
      <c r="B49" s="65"/>
      <c r="C49" s="65"/>
      <c r="D49" s="66"/>
      <c r="E49" s="67"/>
      <c r="F49" s="67"/>
      <c r="G49" s="67"/>
    </row>
    <row r="50" spans="1:7">
      <c r="A50" s="64"/>
      <c r="B50" s="65"/>
      <c r="C50" s="65"/>
      <c r="D50" s="66"/>
      <c r="E50" s="67"/>
      <c r="F50" s="67"/>
      <c r="G50" s="67"/>
    </row>
    <row r="51" spans="1:7">
      <c r="A51" s="64"/>
      <c r="B51" s="65"/>
      <c r="C51" s="65"/>
      <c r="D51" s="66"/>
      <c r="E51" s="67"/>
      <c r="F51" s="67"/>
      <c r="G51" s="67"/>
    </row>
    <row r="52" spans="1:7">
      <c r="A52" s="64"/>
      <c r="B52" s="65"/>
      <c r="C52" s="65"/>
      <c r="D52" s="66"/>
      <c r="E52" s="67"/>
      <c r="F52" s="67"/>
      <c r="G52" s="67"/>
    </row>
    <row r="53" spans="1:7">
      <c r="A53" s="64"/>
      <c r="B53" s="65"/>
      <c r="C53" s="65"/>
      <c r="D53" s="66"/>
      <c r="E53" s="67"/>
      <c r="F53" s="67"/>
      <c r="G53" s="67"/>
    </row>
    <row r="54" spans="1:7">
      <c r="A54" s="64"/>
      <c r="B54" s="65"/>
      <c r="C54" s="65"/>
      <c r="D54" s="66"/>
      <c r="E54" s="67"/>
      <c r="F54" s="67"/>
      <c r="G54" s="67"/>
    </row>
    <row r="55" spans="1:7">
      <c r="A55" s="64"/>
      <c r="B55" s="65"/>
      <c r="C55" s="65"/>
      <c r="D55" s="66"/>
      <c r="E55" s="67"/>
      <c r="F55" s="67"/>
      <c r="G55" s="67"/>
    </row>
    <row r="56" spans="1:7">
      <c r="A56" s="64"/>
      <c r="B56" s="65"/>
      <c r="C56" s="65"/>
      <c r="D56" s="66"/>
      <c r="E56" s="67"/>
      <c r="F56" s="67"/>
      <c r="G56" s="67"/>
    </row>
    <row r="57" spans="1:7">
      <c r="A57" s="64"/>
      <c r="B57" s="65"/>
      <c r="C57" s="65"/>
      <c r="D57" s="66"/>
      <c r="E57" s="67"/>
      <c r="F57" s="67"/>
      <c r="G57" s="67"/>
    </row>
    <row r="58" spans="1:7">
      <c r="A58" s="64"/>
      <c r="B58" s="65"/>
      <c r="C58" s="65"/>
      <c r="D58" s="66"/>
      <c r="E58" s="67"/>
      <c r="F58" s="67"/>
      <c r="G58" s="67"/>
    </row>
    <row r="59" spans="1:7">
      <c r="A59" s="64"/>
      <c r="B59" s="65"/>
      <c r="C59" s="65"/>
      <c r="D59" s="66"/>
      <c r="E59" s="67"/>
      <c r="F59" s="67"/>
      <c r="G59" s="67"/>
    </row>
    <row r="60" spans="1:7">
      <c r="A60" s="64"/>
      <c r="B60" s="65"/>
      <c r="C60" s="65"/>
      <c r="D60" s="66"/>
      <c r="E60" s="67"/>
      <c r="F60" s="67"/>
      <c r="G60" s="67"/>
    </row>
    <row r="61" spans="1:7">
      <c r="A61" s="64"/>
      <c r="B61" s="65"/>
      <c r="C61" s="65"/>
      <c r="D61" s="66"/>
      <c r="E61" s="67"/>
      <c r="F61" s="67"/>
      <c r="G61" s="67"/>
    </row>
    <row r="62" spans="1:7">
      <c r="A62" s="64"/>
      <c r="B62" s="65"/>
      <c r="C62" s="65"/>
      <c r="D62" s="66"/>
      <c r="E62" s="67"/>
      <c r="F62" s="67"/>
      <c r="G62" s="67"/>
    </row>
    <row r="63" spans="1:7">
      <c r="A63" s="64"/>
      <c r="B63" s="65"/>
      <c r="C63" s="65"/>
      <c r="D63" s="66"/>
      <c r="E63" s="67"/>
      <c r="F63" s="67"/>
      <c r="G63" s="67"/>
    </row>
    <row r="64" spans="1:7">
      <c r="A64" s="64"/>
      <c r="D64" s="68"/>
      <c r="E64" s="69"/>
      <c r="F64" s="69"/>
      <c r="G64" s="69"/>
    </row>
    <row r="65" spans="1:7">
      <c r="A65" s="5"/>
      <c r="D65" s="68"/>
      <c r="E65" s="69"/>
      <c r="F65" s="69"/>
      <c r="G65" s="69"/>
    </row>
    <row r="66" spans="1:7">
      <c r="A66" s="5"/>
      <c r="D66" s="68"/>
      <c r="E66" s="69"/>
      <c r="F66" s="69"/>
      <c r="G66" s="69"/>
    </row>
    <row r="67" spans="1:7">
      <c r="A67" s="5"/>
      <c r="D67" s="68"/>
      <c r="E67" s="69"/>
      <c r="F67" s="69"/>
      <c r="G67" s="69"/>
    </row>
    <row r="68" spans="1:7">
      <c r="A68" s="5"/>
      <c r="D68" s="68"/>
      <c r="E68" s="69"/>
      <c r="F68" s="69"/>
      <c r="G68" s="69"/>
    </row>
    <row r="69" spans="1:7">
      <c r="A69" s="5"/>
      <c r="D69" s="68"/>
      <c r="E69" s="69"/>
      <c r="F69" s="69"/>
      <c r="G69" s="69"/>
    </row>
    <row r="70" spans="1:7">
      <c r="A70" s="5"/>
      <c r="D70" s="68"/>
      <c r="E70" s="69"/>
      <c r="F70" s="69"/>
      <c r="G70" s="69"/>
    </row>
    <row r="71" spans="1:7">
      <c r="A71" s="5"/>
      <c r="D71" s="68"/>
      <c r="E71" s="69"/>
      <c r="F71" s="69"/>
      <c r="G71" s="69"/>
    </row>
    <row r="72" spans="1:7">
      <c r="A72" s="5"/>
      <c r="D72" s="68"/>
      <c r="E72" s="69"/>
      <c r="F72" s="69"/>
      <c r="G72" s="69"/>
    </row>
    <row r="73" spans="1:7">
      <c r="A73" s="5"/>
      <c r="D73" s="68"/>
      <c r="E73" s="69"/>
      <c r="F73" s="69"/>
      <c r="G73" s="69"/>
    </row>
    <row r="74" spans="1:7">
      <c r="A74" s="5"/>
      <c r="D74" s="68"/>
      <c r="E74" s="69"/>
      <c r="F74" s="69"/>
      <c r="G74" s="69"/>
    </row>
    <row r="75" spans="1:7">
      <c r="A75" s="5"/>
      <c r="D75" s="68"/>
      <c r="E75" s="69"/>
      <c r="F75" s="69"/>
      <c r="G75" s="69"/>
    </row>
    <row r="76" spans="1:7">
      <c r="A76" s="5"/>
      <c r="D76" s="68"/>
      <c r="E76" s="69"/>
      <c r="F76" s="69"/>
      <c r="G76" s="69"/>
    </row>
    <row r="77" spans="1:7">
      <c r="A77" s="5"/>
      <c r="D77" s="68"/>
      <c r="E77" s="69"/>
      <c r="F77" s="69"/>
      <c r="G77" s="69"/>
    </row>
    <row r="78" spans="1:7">
      <c r="A78" s="5"/>
      <c r="D78" s="68"/>
      <c r="E78" s="69"/>
      <c r="F78" s="69"/>
      <c r="G78" s="69"/>
    </row>
    <row r="79" spans="1:7">
      <c r="A79" s="5"/>
      <c r="D79" s="68"/>
      <c r="E79" s="69"/>
      <c r="F79" s="69"/>
      <c r="G79" s="69"/>
    </row>
    <row r="80" spans="1:7">
      <c r="A80" s="5"/>
      <c r="D80" s="68"/>
      <c r="E80" s="69"/>
      <c r="F80" s="69"/>
      <c r="G80" s="69"/>
    </row>
    <row r="81" spans="1:7">
      <c r="A81" s="5"/>
      <c r="D81" s="68"/>
      <c r="E81" s="69"/>
      <c r="F81" s="69"/>
      <c r="G81" s="69"/>
    </row>
    <row r="82" spans="1:7">
      <c r="A82" s="5"/>
      <c r="D82" s="68"/>
      <c r="E82" s="69"/>
      <c r="F82" s="69"/>
      <c r="G82" s="69"/>
    </row>
    <row r="83" spans="1:7">
      <c r="A83" s="5"/>
      <c r="D83" s="68"/>
      <c r="E83" s="69"/>
      <c r="F83" s="69"/>
      <c r="G83" s="69"/>
    </row>
    <row r="84" spans="1:7">
      <c r="A84" s="5"/>
      <c r="D84" s="68"/>
      <c r="E84" s="69"/>
      <c r="F84" s="69"/>
      <c r="G84" s="69"/>
    </row>
    <row r="85" spans="1:7">
      <c r="A85" s="5"/>
      <c r="D85" s="68"/>
      <c r="E85" s="69"/>
      <c r="F85" s="69"/>
      <c r="G85" s="69"/>
    </row>
    <row r="86" spans="1:7">
      <c r="A86" s="5"/>
      <c r="D86" s="68"/>
      <c r="E86" s="69"/>
      <c r="F86" s="69"/>
      <c r="G86" s="69"/>
    </row>
    <row r="87" spans="1:7">
      <c r="A87" s="5"/>
    </row>
    <row r="88" spans="1:7">
      <c r="A88" s="6"/>
    </row>
    <row r="89" spans="1:7">
      <c r="A89" s="6"/>
    </row>
    <row r="90" spans="1:7">
      <c r="A90" s="6"/>
    </row>
    <row r="91" spans="1:7">
      <c r="A91" s="6"/>
    </row>
    <row r="92" spans="1:7">
      <c r="A92" s="6"/>
    </row>
    <row r="93" spans="1:7">
      <c r="A93" s="6"/>
    </row>
    <row r="94" spans="1:7">
      <c r="A94" s="6"/>
    </row>
    <row r="95" spans="1:7">
      <c r="A95" s="6"/>
    </row>
    <row r="96" spans="1:7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</sheetData>
  <mergeCells count="7">
    <mergeCell ref="C32:D32"/>
    <mergeCell ref="F32:G32"/>
    <mergeCell ref="A6:G6"/>
    <mergeCell ref="A2:G2"/>
    <mergeCell ref="A13:G13"/>
    <mergeCell ref="C31:D31"/>
    <mergeCell ref="F31:G31"/>
  </mergeCells>
  <printOptions horizontalCentered="1"/>
  <pageMargins left="0.59055118110236227" right="0.59055118110236227" top="0.78740157480314965" bottom="0.59055118110236227" header="0" footer="0"/>
  <pageSetup paperSize="9" scale="89" fitToHeight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184"/>
  <sheetViews>
    <sheetView zoomScale="59" zoomScaleNormal="59" zoomScaleSheetLayoutView="55" workbookViewId="0">
      <selection activeCell="G10" sqref="G10"/>
    </sheetView>
  </sheetViews>
  <sheetFormatPr defaultColWidth="9.109375" defaultRowHeight="18"/>
  <cols>
    <col min="1" max="1" width="80.109375" style="2" customWidth="1"/>
    <col min="2" max="2" width="12.6640625" style="4" customWidth="1"/>
    <col min="3" max="4" width="25.6640625" style="4" customWidth="1"/>
    <col min="5" max="6" width="22.88671875" style="4" customWidth="1"/>
    <col min="7" max="8" width="23.109375" style="4" customWidth="1"/>
    <col min="9" max="9" width="9.5546875" style="2" customWidth="1"/>
    <col min="10" max="10" width="9.88671875" style="2" customWidth="1"/>
    <col min="11" max="16384" width="9.109375" style="2"/>
  </cols>
  <sheetData>
    <row r="1" spans="1:9" ht="20.399999999999999">
      <c r="H1" s="37" t="s">
        <v>199</v>
      </c>
    </row>
    <row r="2" spans="1:9" ht="39" customHeight="1">
      <c r="A2" s="367" t="s">
        <v>93</v>
      </c>
      <c r="B2" s="367"/>
      <c r="C2" s="367"/>
      <c r="D2" s="367"/>
      <c r="E2" s="367"/>
      <c r="F2" s="367"/>
      <c r="G2" s="367"/>
      <c r="H2" s="367"/>
    </row>
    <row r="3" spans="1:9" ht="30" customHeight="1">
      <c r="A3" s="369" t="s">
        <v>185</v>
      </c>
      <c r="B3" s="369"/>
      <c r="C3" s="369"/>
      <c r="D3" s="369"/>
      <c r="E3" s="369"/>
      <c r="F3" s="369"/>
      <c r="G3" s="369"/>
      <c r="H3" s="369"/>
    </row>
    <row r="4" spans="1:9" ht="58.5" customHeight="1">
      <c r="A4" s="365" t="s">
        <v>114</v>
      </c>
      <c r="B4" s="368" t="s">
        <v>7</v>
      </c>
      <c r="C4" s="368" t="s">
        <v>159</v>
      </c>
      <c r="D4" s="368"/>
      <c r="E4" s="370" t="s">
        <v>332</v>
      </c>
      <c r="F4" s="370"/>
      <c r="G4" s="370"/>
      <c r="H4" s="370"/>
    </row>
    <row r="5" spans="1:9" ht="68.25" customHeight="1">
      <c r="A5" s="366"/>
      <c r="B5" s="368"/>
      <c r="C5" s="252" t="s">
        <v>331</v>
      </c>
      <c r="D5" s="252" t="s">
        <v>353</v>
      </c>
      <c r="E5" s="252" t="s">
        <v>108</v>
      </c>
      <c r="F5" s="252" t="s">
        <v>104</v>
      </c>
      <c r="G5" s="252" t="s">
        <v>111</v>
      </c>
      <c r="H5" s="252" t="s">
        <v>209</v>
      </c>
    </row>
    <row r="6" spans="1:9" ht="33.75" customHeight="1">
      <c r="A6" s="39">
        <v>1</v>
      </c>
      <c r="B6" s="38">
        <v>2</v>
      </c>
      <c r="C6" s="39">
        <v>3</v>
      </c>
      <c r="D6" s="252">
        <v>4</v>
      </c>
      <c r="E6" s="39">
        <v>5</v>
      </c>
      <c r="F6" s="252">
        <v>6</v>
      </c>
      <c r="G6" s="39">
        <v>7</v>
      </c>
      <c r="H6" s="252">
        <v>8</v>
      </c>
    </row>
    <row r="7" spans="1:9" s="3" customFormat="1" ht="68.25" customHeight="1">
      <c r="A7" s="40" t="s">
        <v>54</v>
      </c>
      <c r="B7" s="48">
        <v>4000</v>
      </c>
      <c r="C7" s="257">
        <f>SUM(C8:C13)</f>
        <v>21</v>
      </c>
      <c r="D7" s="257">
        <f>SUM(D8:D13)</f>
        <v>2474.5</v>
      </c>
      <c r="E7" s="257">
        <f t="shared" ref="E7:F7" si="0">SUM(E8:E13)</f>
        <v>0</v>
      </c>
      <c r="F7" s="257">
        <f t="shared" si="0"/>
        <v>2474.5</v>
      </c>
      <c r="G7" s="257">
        <f>IF(F7="(    )",0,F7)-IF(E7="(    )",0,E7)</f>
        <v>2474.5</v>
      </c>
      <c r="H7" s="265">
        <f t="shared" ref="H7" si="1">IF(IF(E7="(    )",0,E7)=0,0,IF(F7="(    )",0,F7)/IF(E7="(    )",0,E7))*100</f>
        <v>0</v>
      </c>
    </row>
    <row r="8" spans="1:9" ht="54.75" customHeight="1">
      <c r="A8" s="41" t="s">
        <v>0</v>
      </c>
      <c r="B8" s="46" t="s">
        <v>95</v>
      </c>
      <c r="C8" s="258">
        <f>'Розшифровка до капівидатків'!C7</f>
        <v>0</v>
      </c>
      <c r="D8" s="258">
        <f>'Розшифровка до капівидатків'!E7</f>
        <v>0</v>
      </c>
      <c r="E8" s="258">
        <f>'Розшифровка до капівидатків'!D7</f>
        <v>0</v>
      </c>
      <c r="F8" s="258">
        <f>'Розшифровка до капівидатків'!E7</f>
        <v>0</v>
      </c>
      <c r="G8" s="258">
        <f t="shared" ref="G8:G13" si="2">IF(F8="(    )",0,F8)-IF(E8="(    )",0,E8)</f>
        <v>0</v>
      </c>
      <c r="H8" s="266">
        <f t="shared" ref="H8:H13" si="3">IF(IF(E8="(    )",0,E8)=0,0,IF(F8="(    )",0,F8)/IF(E8="(    )",0,E8))*100</f>
        <v>0</v>
      </c>
    </row>
    <row r="9" spans="1:9" ht="54.75" customHeight="1">
      <c r="A9" s="41" t="s">
        <v>1</v>
      </c>
      <c r="B9" s="46">
        <v>4020</v>
      </c>
      <c r="C9" s="258">
        <f>'Розшифровка до капівидатків'!C10</f>
        <v>0</v>
      </c>
      <c r="D9" s="258">
        <f>'Розшифровка до капівидатків'!E10</f>
        <v>2440.1999999999998</v>
      </c>
      <c r="E9" s="258">
        <f>'Розшифровка до капівидатків'!D10</f>
        <v>0</v>
      </c>
      <c r="F9" s="258">
        <f>'Розшифровка до капівидатків'!E10</f>
        <v>2440.1999999999998</v>
      </c>
      <c r="G9" s="258">
        <f t="shared" si="2"/>
        <v>2440.1999999999998</v>
      </c>
      <c r="H9" s="266">
        <f t="shared" si="3"/>
        <v>0</v>
      </c>
    </row>
    <row r="10" spans="1:9" ht="54.75" customHeight="1">
      <c r="A10" s="41" t="s">
        <v>15</v>
      </c>
      <c r="B10" s="46">
        <v>4030</v>
      </c>
      <c r="C10" s="258">
        <v>21</v>
      </c>
      <c r="D10" s="258">
        <f>'Розшифровка до капівидатків'!E14</f>
        <v>34.299999999999997</v>
      </c>
      <c r="E10" s="258">
        <f>'Розшифровка до капівидатків'!D14</f>
        <v>0</v>
      </c>
      <c r="F10" s="258">
        <f>'Розшифровка до капівидатків'!E14</f>
        <v>34.299999999999997</v>
      </c>
      <c r="G10" s="258">
        <f t="shared" si="2"/>
        <v>34.299999999999997</v>
      </c>
      <c r="H10" s="266">
        <f t="shared" si="3"/>
        <v>0</v>
      </c>
    </row>
    <row r="11" spans="1:9" ht="54.75" customHeight="1">
      <c r="A11" s="41" t="s">
        <v>2</v>
      </c>
      <c r="B11" s="46">
        <v>4040</v>
      </c>
      <c r="C11" s="258">
        <f>'Розшифровка до капівидатків'!C32</f>
        <v>0</v>
      </c>
      <c r="D11" s="258">
        <f>'Розшифровка до капівидатків'!E32</f>
        <v>0</v>
      </c>
      <c r="E11" s="258">
        <f>'Розшифровка до капівидатків'!D32</f>
        <v>0</v>
      </c>
      <c r="F11" s="258">
        <f>'Розшифровка до капівидатків'!E32</f>
        <v>0</v>
      </c>
      <c r="G11" s="258">
        <f t="shared" si="2"/>
        <v>0</v>
      </c>
      <c r="H11" s="266">
        <f t="shared" si="3"/>
        <v>0</v>
      </c>
    </row>
    <row r="12" spans="1:9" ht="54.75" customHeight="1">
      <c r="A12" s="41" t="s">
        <v>45</v>
      </c>
      <c r="B12" s="46">
        <v>4050</v>
      </c>
      <c r="C12" s="258">
        <f>'Розшифровка до капівидатків'!C35</f>
        <v>0</v>
      </c>
      <c r="D12" s="258">
        <f>'Розшифровка до капівидатків'!E35</f>
        <v>0</v>
      </c>
      <c r="E12" s="258">
        <f>'Розшифровка до капівидатків'!D35</f>
        <v>0</v>
      </c>
      <c r="F12" s="258">
        <f>'Розшифровка до капівидатків'!E35</f>
        <v>0</v>
      </c>
      <c r="G12" s="258">
        <f>IF(F12="(    )",0,F12)-IF(D12="(    )",0,D12)</f>
        <v>0</v>
      </c>
      <c r="H12" s="266">
        <f>IF(IF(D12="(    )",0,D12)=0,0,IF(F12="(    )",0,F12)/IF(D12="(    )",0,D12))*100</f>
        <v>0</v>
      </c>
    </row>
    <row r="13" spans="1:9" ht="54.75" customHeight="1">
      <c r="A13" s="41" t="s">
        <v>143</v>
      </c>
      <c r="B13" s="46">
        <v>4060</v>
      </c>
      <c r="C13" s="258">
        <f>'Розшифровка до капівидатків'!C38</f>
        <v>0</v>
      </c>
      <c r="D13" s="258">
        <f>'Розшифровка до капівидатків'!E38</f>
        <v>0</v>
      </c>
      <c r="E13" s="258">
        <f>'Розшифровка до капівидатків'!D38</f>
        <v>0</v>
      </c>
      <c r="F13" s="258">
        <f>'Розшифровка до капівидатків'!E38</f>
        <v>0</v>
      </c>
      <c r="G13" s="258">
        <f t="shared" si="2"/>
        <v>0</v>
      </c>
      <c r="H13" s="266">
        <f t="shared" si="3"/>
        <v>0</v>
      </c>
    </row>
    <row r="14" spans="1:9" ht="21">
      <c r="A14" s="44"/>
      <c r="B14" s="44"/>
      <c r="C14" s="44"/>
      <c r="D14" s="44"/>
      <c r="E14" s="44"/>
      <c r="F14" s="44"/>
      <c r="G14" s="44"/>
      <c r="H14" s="44"/>
    </row>
    <row r="15" spans="1:9" ht="21">
      <c r="A15" s="44"/>
      <c r="B15" s="44"/>
      <c r="C15" s="44"/>
      <c r="D15" s="44"/>
      <c r="E15" s="44"/>
      <c r="F15" s="44"/>
      <c r="G15" s="44"/>
      <c r="H15" s="44"/>
    </row>
    <row r="16" spans="1:9" s="1" customFormat="1" ht="19.5" customHeight="1">
      <c r="A16" s="47"/>
      <c r="B16" s="45"/>
      <c r="C16" s="45"/>
      <c r="D16" s="45"/>
      <c r="E16" s="45"/>
      <c r="F16" s="45"/>
      <c r="G16" s="45"/>
      <c r="H16" s="45"/>
      <c r="I16" s="2"/>
    </row>
    <row r="17" spans="1:8" s="144" customFormat="1" ht="54" customHeight="1">
      <c r="A17" s="140" t="s">
        <v>256</v>
      </c>
      <c r="B17" s="141"/>
      <c r="C17" s="371" t="s">
        <v>100</v>
      </c>
      <c r="D17" s="371"/>
      <c r="E17" s="142"/>
      <c r="F17" s="330" t="s">
        <v>260</v>
      </c>
      <c r="G17" s="330"/>
      <c r="H17" s="143"/>
    </row>
    <row r="18" spans="1:8" s="145" customFormat="1" ht="37.5" customHeight="1">
      <c r="A18" s="138" t="s">
        <v>50</v>
      </c>
      <c r="B18" s="137"/>
      <c r="C18" s="327" t="s">
        <v>51</v>
      </c>
      <c r="D18" s="327"/>
      <c r="E18" s="137"/>
      <c r="F18" s="328" t="s">
        <v>132</v>
      </c>
      <c r="G18" s="328"/>
      <c r="H18" s="139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</sheetData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rintOptions horizontalCentered="1"/>
  <pageMargins left="0.59055118110236227" right="0.59055118110236227" top="0.78740157480314965" bottom="0.59055118110236227" header="0" footer="0"/>
  <pageSetup paperSize="9" scale="57" firstPageNumber="9" orientation="landscape" useFirstPageNumber="1" r:id="rId1"/>
  <headerFooter alignWithMargins="0"/>
  <ignoredErrors>
    <ignoredError sqref="B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263"/>
  <sheetViews>
    <sheetView zoomScale="73" zoomScaleNormal="73" zoomScaleSheetLayoutView="87" workbookViewId="0">
      <selection activeCell="E13" sqref="E13"/>
    </sheetView>
  </sheetViews>
  <sheetFormatPr defaultColWidth="9.109375" defaultRowHeight="18"/>
  <cols>
    <col min="1" max="1" width="67.88671875" style="123" customWidth="1"/>
    <col min="2" max="2" width="16" style="129" customWidth="1"/>
    <col min="3" max="5" width="20.44140625" style="129" customWidth="1"/>
    <col min="6" max="6" width="16.44140625" style="129" customWidth="1"/>
    <col min="7" max="7" width="18.33203125" style="129" customWidth="1"/>
    <col min="8" max="16384" width="9.109375" style="123"/>
  </cols>
  <sheetData>
    <row r="2" spans="1:7" ht="33.75" customHeight="1">
      <c r="A2" s="376" t="s">
        <v>238</v>
      </c>
      <c r="B2" s="376"/>
      <c r="C2" s="376"/>
      <c r="D2" s="376"/>
      <c r="E2" s="376"/>
      <c r="F2" s="376"/>
      <c r="G2" s="376"/>
    </row>
    <row r="3" spans="1:7" ht="28.5" customHeight="1">
      <c r="A3" s="127"/>
      <c r="B3" s="104"/>
      <c r="C3" s="104"/>
      <c r="D3" s="127"/>
      <c r="E3" s="127"/>
      <c r="F3" s="127"/>
      <c r="G3" s="165" t="s">
        <v>264</v>
      </c>
    </row>
    <row r="4" spans="1:7" ht="62.25" customHeight="1">
      <c r="A4" s="109" t="s">
        <v>114</v>
      </c>
      <c r="B4" s="110" t="s">
        <v>7</v>
      </c>
      <c r="C4" s="259" t="s">
        <v>350</v>
      </c>
      <c r="D4" s="259" t="s">
        <v>333</v>
      </c>
      <c r="E4" s="259" t="s">
        <v>319</v>
      </c>
      <c r="F4" s="259" t="s">
        <v>248</v>
      </c>
      <c r="G4" s="111" t="s">
        <v>262</v>
      </c>
    </row>
    <row r="5" spans="1:7" ht="23.25" customHeight="1">
      <c r="A5" s="31">
        <v>1</v>
      </c>
      <c r="B5" s="133">
        <v>2</v>
      </c>
      <c r="C5" s="254">
        <v>3</v>
      </c>
      <c r="D5" s="254">
        <v>4</v>
      </c>
      <c r="E5" s="254">
        <v>5</v>
      </c>
      <c r="F5" s="254">
        <v>6</v>
      </c>
      <c r="G5" s="133">
        <v>7</v>
      </c>
    </row>
    <row r="6" spans="1:7" s="22" customFormat="1" ht="39" customHeight="1">
      <c r="A6" s="112" t="s">
        <v>54</v>
      </c>
      <c r="B6" s="106">
        <v>4000</v>
      </c>
      <c r="C6" s="267">
        <f>SUM(C7,C10,C14,C32,C35,C38)</f>
        <v>21</v>
      </c>
      <c r="D6" s="267">
        <f>SUM(D7,D10,D14,D32,D35,D38)</f>
        <v>0</v>
      </c>
      <c r="E6" s="267">
        <f>SUM(E7,E10,E14,E32,E35,E38)</f>
        <v>2474.5</v>
      </c>
      <c r="F6" s="267">
        <f>IF(E6="(    )",0,E6)-IF(D6="(    )",0,D6)</f>
        <v>2474.5</v>
      </c>
      <c r="G6" s="96">
        <f t="shared" ref="G6" si="0">IF(IF(D6="(    )",0,D6)=0,0,IF(E6="(    )",0,E6)/IF(D6="(    )",0,D6))*100</f>
        <v>0</v>
      </c>
    </row>
    <row r="7" spans="1:7" s="221" customFormat="1" ht="25.5" customHeight="1">
      <c r="A7" s="90" t="s">
        <v>0</v>
      </c>
      <c r="B7" s="107">
        <v>4010</v>
      </c>
      <c r="C7" s="268">
        <f>SUM(C8:C9)</f>
        <v>0</v>
      </c>
      <c r="D7" s="268">
        <f t="shared" ref="D7:E7" si="1">SUM(D8:D9)</f>
        <v>0</v>
      </c>
      <c r="E7" s="268">
        <f t="shared" si="1"/>
        <v>0</v>
      </c>
      <c r="F7" s="268">
        <f t="shared" ref="F7:F40" si="2">IF(E7="(    )",0,E7)-IF(D7="(    )",0,D7)</f>
        <v>0</v>
      </c>
      <c r="G7" s="122">
        <f t="shared" ref="G7:G40" si="3">IF(IF(D7="(    )",0,D7)=0,0,IF(E7="(    )",0,E7)/IF(D7="(    )",0,D7))*100</f>
        <v>0</v>
      </c>
    </row>
    <row r="8" spans="1:7">
      <c r="A8" s="86"/>
      <c r="B8" s="105"/>
      <c r="C8" s="269"/>
      <c r="D8" s="269"/>
      <c r="E8" s="269"/>
      <c r="F8" s="269">
        <f t="shared" si="2"/>
        <v>0</v>
      </c>
      <c r="G8" s="97">
        <f t="shared" si="3"/>
        <v>0</v>
      </c>
    </row>
    <row r="9" spans="1:7">
      <c r="A9" s="86"/>
      <c r="B9" s="105"/>
      <c r="C9" s="269"/>
      <c r="D9" s="269"/>
      <c r="E9" s="269"/>
      <c r="F9" s="269">
        <f t="shared" si="2"/>
        <v>0</v>
      </c>
      <c r="G9" s="97">
        <f t="shared" si="3"/>
        <v>0</v>
      </c>
    </row>
    <row r="10" spans="1:7" s="221" customFormat="1" ht="25.5" customHeight="1">
      <c r="A10" s="90" t="s">
        <v>1</v>
      </c>
      <c r="B10" s="107">
        <v>4020</v>
      </c>
      <c r="C10" s="268">
        <f>SUM(C11:C13)</f>
        <v>0</v>
      </c>
      <c r="D10" s="268">
        <f t="shared" ref="D10" si="4">SUM(D11:D13)</f>
        <v>0</v>
      </c>
      <c r="E10" s="268">
        <f t="shared" ref="E10" si="5">SUM(E11:E13)</f>
        <v>2440.1999999999998</v>
      </c>
      <c r="F10" s="268">
        <f t="shared" si="2"/>
        <v>2440.1999999999998</v>
      </c>
      <c r="G10" s="122">
        <f t="shared" si="3"/>
        <v>0</v>
      </c>
    </row>
    <row r="11" spans="1:7">
      <c r="A11" s="86" t="s">
        <v>306</v>
      </c>
      <c r="B11" s="105"/>
      <c r="C11" s="269"/>
      <c r="D11" s="269"/>
      <c r="E11" s="269">
        <v>2367.1</v>
      </c>
      <c r="F11" s="269">
        <f t="shared" si="2"/>
        <v>2367.1</v>
      </c>
      <c r="G11" s="97">
        <f t="shared" si="3"/>
        <v>0</v>
      </c>
    </row>
    <row r="12" spans="1:7">
      <c r="A12" s="215" t="s">
        <v>318</v>
      </c>
      <c r="B12" s="105"/>
      <c r="C12" s="269"/>
      <c r="D12" s="269"/>
      <c r="E12" s="269">
        <v>50</v>
      </c>
      <c r="F12" s="269">
        <f t="shared" si="2"/>
        <v>50</v>
      </c>
      <c r="G12" s="97"/>
    </row>
    <row r="13" spans="1:7">
      <c r="A13" s="246" t="s">
        <v>307</v>
      </c>
      <c r="B13" s="105"/>
      <c r="C13" s="269"/>
      <c r="D13" s="269"/>
      <c r="E13" s="269">
        <v>23.1</v>
      </c>
      <c r="F13" s="269">
        <f t="shared" si="2"/>
        <v>23.1</v>
      </c>
      <c r="G13" s="97">
        <f t="shared" si="3"/>
        <v>0</v>
      </c>
    </row>
    <row r="14" spans="1:7" s="221" customFormat="1" ht="32.4">
      <c r="A14" s="90" t="s">
        <v>15</v>
      </c>
      <c r="B14" s="107">
        <v>4030</v>
      </c>
      <c r="C14" s="268">
        <f>SUM(C15:C31)</f>
        <v>21</v>
      </c>
      <c r="D14" s="268">
        <f>SUM(D15:D31)</f>
        <v>0</v>
      </c>
      <c r="E14" s="268">
        <f>SUM(E15:E31)</f>
        <v>34.299999999999997</v>
      </c>
      <c r="F14" s="268">
        <f t="shared" si="2"/>
        <v>34.299999999999997</v>
      </c>
      <c r="G14" s="122">
        <f t="shared" si="3"/>
        <v>0</v>
      </c>
    </row>
    <row r="15" spans="1:7">
      <c r="A15" s="245" t="s">
        <v>304</v>
      </c>
      <c r="B15" s="105"/>
      <c r="C15" s="269">
        <v>1.7</v>
      </c>
      <c r="D15" s="269">
        <v>0</v>
      </c>
      <c r="E15" s="269">
        <v>0</v>
      </c>
      <c r="F15" s="269">
        <f t="shared" si="2"/>
        <v>0</v>
      </c>
      <c r="G15" s="97">
        <f t="shared" si="3"/>
        <v>0</v>
      </c>
    </row>
    <row r="16" spans="1:7">
      <c r="A16" s="245" t="s">
        <v>305</v>
      </c>
      <c r="B16" s="105"/>
      <c r="C16" s="269">
        <v>10.3</v>
      </c>
      <c r="D16" s="269">
        <v>0</v>
      </c>
      <c r="E16" s="269">
        <v>0</v>
      </c>
      <c r="F16" s="269">
        <f t="shared" si="2"/>
        <v>0</v>
      </c>
      <c r="G16" s="97">
        <f t="shared" si="3"/>
        <v>0</v>
      </c>
    </row>
    <row r="17" spans="1:7" ht="31.2">
      <c r="A17" s="245" t="s">
        <v>308</v>
      </c>
      <c r="B17" s="105"/>
      <c r="C17" s="269">
        <v>0</v>
      </c>
      <c r="D17" s="269">
        <v>0</v>
      </c>
      <c r="E17" s="269">
        <v>0.5</v>
      </c>
      <c r="F17" s="269">
        <f t="shared" si="2"/>
        <v>0.5</v>
      </c>
      <c r="G17" s="97">
        <f t="shared" si="3"/>
        <v>0</v>
      </c>
    </row>
    <row r="18" spans="1:7">
      <c r="A18" s="246" t="s">
        <v>309</v>
      </c>
      <c r="B18" s="105"/>
      <c r="C18" s="269">
        <v>0</v>
      </c>
      <c r="D18" s="269">
        <v>0</v>
      </c>
      <c r="E18" s="269">
        <v>0.9</v>
      </c>
      <c r="F18" s="269">
        <f t="shared" si="2"/>
        <v>0.9</v>
      </c>
      <c r="G18" s="97">
        <f t="shared" si="3"/>
        <v>0</v>
      </c>
    </row>
    <row r="19" spans="1:7">
      <c r="A19" s="246" t="s">
        <v>320</v>
      </c>
      <c r="B19" s="105"/>
      <c r="C19" s="269"/>
      <c r="D19" s="269"/>
      <c r="E19" s="269">
        <v>0.9</v>
      </c>
      <c r="F19" s="269"/>
      <c r="G19" s="97"/>
    </row>
    <row r="20" spans="1:7">
      <c r="A20" s="246" t="s">
        <v>321</v>
      </c>
      <c r="B20" s="105"/>
      <c r="C20" s="269"/>
      <c r="D20" s="269"/>
      <c r="E20" s="269">
        <v>1</v>
      </c>
      <c r="F20" s="269"/>
      <c r="G20" s="97"/>
    </row>
    <row r="21" spans="1:7">
      <c r="A21" s="246" t="s">
        <v>322</v>
      </c>
      <c r="B21" s="105"/>
      <c r="C21" s="269"/>
      <c r="D21" s="269"/>
      <c r="E21" s="269">
        <v>0.5</v>
      </c>
      <c r="F21" s="269"/>
      <c r="G21" s="97"/>
    </row>
    <row r="22" spans="1:7">
      <c r="A22" s="246" t="s">
        <v>323</v>
      </c>
      <c r="B22" s="105"/>
      <c r="C22" s="269"/>
      <c r="D22" s="269"/>
      <c r="E22" s="269">
        <v>1.2</v>
      </c>
      <c r="F22" s="269"/>
      <c r="G22" s="97"/>
    </row>
    <row r="23" spans="1:7">
      <c r="A23" s="246" t="s">
        <v>324</v>
      </c>
      <c r="B23" s="105"/>
      <c r="C23" s="269"/>
      <c r="D23" s="269"/>
      <c r="E23" s="269">
        <v>2</v>
      </c>
      <c r="F23" s="269"/>
      <c r="G23" s="97"/>
    </row>
    <row r="24" spans="1:7" ht="31.2">
      <c r="A24" s="251" t="s">
        <v>352</v>
      </c>
      <c r="B24" s="105"/>
      <c r="C24" s="269">
        <v>5.3</v>
      </c>
      <c r="D24" s="269"/>
      <c r="E24" s="269"/>
      <c r="F24" s="269"/>
      <c r="G24" s="97"/>
    </row>
    <row r="25" spans="1:7">
      <c r="A25" s="246" t="s">
        <v>325</v>
      </c>
      <c r="B25" s="105"/>
      <c r="C25" s="269"/>
      <c r="D25" s="269"/>
      <c r="E25" s="269">
        <v>5.2</v>
      </c>
      <c r="F25" s="269"/>
      <c r="G25" s="97"/>
    </row>
    <row r="26" spans="1:7">
      <c r="A26" s="246" t="s">
        <v>326</v>
      </c>
      <c r="B26" s="105"/>
      <c r="C26" s="269"/>
      <c r="D26" s="269"/>
      <c r="E26" s="269">
        <v>1.7</v>
      </c>
      <c r="F26" s="269"/>
      <c r="G26" s="97"/>
    </row>
    <row r="27" spans="1:7">
      <c r="A27" s="246" t="s">
        <v>327</v>
      </c>
      <c r="B27" s="105"/>
      <c r="C27" s="269"/>
      <c r="D27" s="269"/>
      <c r="E27" s="269">
        <v>0.2</v>
      </c>
      <c r="F27" s="269"/>
      <c r="G27" s="97"/>
    </row>
    <row r="28" spans="1:7">
      <c r="A28" s="246" t="s">
        <v>328</v>
      </c>
      <c r="B28" s="105"/>
      <c r="C28" s="269"/>
      <c r="D28" s="269"/>
      <c r="E28" s="269">
        <v>10.5</v>
      </c>
      <c r="F28" s="269"/>
      <c r="G28" s="97"/>
    </row>
    <row r="29" spans="1:7">
      <c r="A29" s="246" t="s">
        <v>329</v>
      </c>
      <c r="B29" s="105"/>
      <c r="C29" s="269"/>
      <c r="D29" s="269"/>
      <c r="E29" s="269">
        <v>8.6999999999999993</v>
      </c>
      <c r="F29" s="269"/>
      <c r="G29" s="97"/>
    </row>
    <row r="30" spans="1:7">
      <c r="A30" s="246" t="s">
        <v>351</v>
      </c>
      <c r="B30" s="105"/>
      <c r="C30" s="269">
        <v>3.7</v>
      </c>
      <c r="D30" s="269"/>
      <c r="E30" s="269"/>
      <c r="F30" s="269"/>
      <c r="G30" s="97"/>
    </row>
    <row r="31" spans="1:7">
      <c r="A31" s="246" t="s">
        <v>310</v>
      </c>
      <c r="B31" s="105"/>
      <c r="C31" s="269">
        <v>0</v>
      </c>
      <c r="D31" s="269">
        <v>0</v>
      </c>
      <c r="E31" s="269">
        <v>1</v>
      </c>
      <c r="F31" s="269">
        <f t="shared" si="2"/>
        <v>1</v>
      </c>
      <c r="G31" s="97">
        <f t="shared" si="3"/>
        <v>0</v>
      </c>
    </row>
    <row r="32" spans="1:7" s="221" customFormat="1" ht="25.5" customHeight="1">
      <c r="A32" s="90" t="s">
        <v>2</v>
      </c>
      <c r="B32" s="107">
        <v>4040</v>
      </c>
      <c r="C32" s="268">
        <f>SUM(C33:C34)</f>
        <v>0</v>
      </c>
      <c r="D32" s="268">
        <f t="shared" ref="D32" si="6">SUM(D33:D34)</f>
        <v>0</v>
      </c>
      <c r="E32" s="268">
        <f t="shared" ref="E32" si="7">SUM(E33:E34)</f>
        <v>0</v>
      </c>
      <c r="F32" s="268">
        <f t="shared" si="2"/>
        <v>0</v>
      </c>
      <c r="G32" s="122">
        <f t="shared" si="3"/>
        <v>0</v>
      </c>
    </row>
    <row r="33" spans="1:12">
      <c r="A33" s="86"/>
      <c r="B33" s="105"/>
      <c r="C33" s="269"/>
      <c r="D33" s="269"/>
      <c r="E33" s="269"/>
      <c r="F33" s="269">
        <f t="shared" si="2"/>
        <v>0</v>
      </c>
      <c r="G33" s="97">
        <f t="shared" si="3"/>
        <v>0</v>
      </c>
    </row>
    <row r="34" spans="1:12">
      <c r="A34" s="86"/>
      <c r="B34" s="105"/>
      <c r="C34" s="269"/>
      <c r="D34" s="269"/>
      <c r="E34" s="269"/>
      <c r="F34" s="269">
        <f t="shared" si="2"/>
        <v>0</v>
      </c>
      <c r="G34" s="97">
        <f t="shared" si="3"/>
        <v>0</v>
      </c>
    </row>
    <row r="35" spans="1:12" s="221" customFormat="1" ht="32.4">
      <c r="A35" s="90" t="s">
        <v>45</v>
      </c>
      <c r="B35" s="107">
        <v>4050</v>
      </c>
      <c r="C35" s="268">
        <f>SUM(C36:C37)</f>
        <v>0</v>
      </c>
      <c r="D35" s="268">
        <f t="shared" ref="D35" si="8">SUM(D36:D37)</f>
        <v>0</v>
      </c>
      <c r="E35" s="268">
        <f t="shared" ref="E35" si="9">SUM(E36:E37)</f>
        <v>0</v>
      </c>
      <c r="F35" s="268">
        <f t="shared" si="2"/>
        <v>0</v>
      </c>
      <c r="G35" s="122">
        <f t="shared" si="3"/>
        <v>0</v>
      </c>
    </row>
    <row r="36" spans="1:12">
      <c r="A36" s="86"/>
      <c r="B36" s="105"/>
      <c r="C36" s="269"/>
      <c r="D36" s="269"/>
      <c r="E36" s="269"/>
      <c r="F36" s="269">
        <f t="shared" si="2"/>
        <v>0</v>
      </c>
      <c r="G36" s="97">
        <f t="shared" si="3"/>
        <v>0</v>
      </c>
    </row>
    <row r="37" spans="1:12">
      <c r="A37" s="86"/>
      <c r="B37" s="105"/>
      <c r="C37" s="269"/>
      <c r="D37" s="269"/>
      <c r="E37" s="269"/>
      <c r="F37" s="269">
        <f t="shared" si="2"/>
        <v>0</v>
      </c>
      <c r="G37" s="97">
        <f t="shared" si="3"/>
        <v>0</v>
      </c>
    </row>
    <row r="38" spans="1:12" s="221" customFormat="1" ht="25.5" customHeight="1">
      <c r="A38" s="90" t="s">
        <v>143</v>
      </c>
      <c r="B38" s="107">
        <v>4060</v>
      </c>
      <c r="C38" s="268">
        <f>SUM(C39:C40)</f>
        <v>0</v>
      </c>
      <c r="D38" s="268">
        <f t="shared" ref="D38" si="10">SUM(D39:D40)</f>
        <v>0</v>
      </c>
      <c r="E38" s="268">
        <f t="shared" ref="E38" si="11">SUM(E39:E40)</f>
        <v>0</v>
      </c>
      <c r="F38" s="268">
        <f t="shared" si="2"/>
        <v>0</v>
      </c>
      <c r="G38" s="122">
        <f t="shared" si="3"/>
        <v>0</v>
      </c>
    </row>
    <row r="39" spans="1:12">
      <c r="A39" s="86"/>
      <c r="B39" s="105"/>
      <c r="C39" s="269"/>
      <c r="D39" s="269"/>
      <c r="E39" s="269"/>
      <c r="F39" s="269">
        <f t="shared" si="2"/>
        <v>0</v>
      </c>
      <c r="G39" s="97">
        <f t="shared" si="3"/>
        <v>0</v>
      </c>
    </row>
    <row r="40" spans="1:12">
      <c r="A40" s="86"/>
      <c r="B40" s="105"/>
      <c r="C40" s="269"/>
      <c r="D40" s="269"/>
      <c r="E40" s="269"/>
      <c r="F40" s="269">
        <f t="shared" si="2"/>
        <v>0</v>
      </c>
      <c r="G40" s="97">
        <f t="shared" si="3"/>
        <v>0</v>
      </c>
    </row>
    <row r="41" spans="1:12">
      <c r="A41" s="215"/>
      <c r="B41" s="164"/>
      <c r="C41" s="216"/>
      <c r="D41" s="216"/>
      <c r="E41" s="216"/>
      <c r="F41" s="216"/>
      <c r="G41" s="216"/>
    </row>
    <row r="42" spans="1:12" s="135" customFormat="1" ht="26.25" customHeight="1">
      <c r="A42" s="158" t="s">
        <v>256</v>
      </c>
      <c r="B42" s="372" t="s">
        <v>63</v>
      </c>
      <c r="C42" s="372"/>
      <c r="D42" s="372"/>
      <c r="E42" s="163"/>
      <c r="F42" s="342" t="s">
        <v>354</v>
      </c>
      <c r="G42" s="374"/>
      <c r="I42" s="123"/>
      <c r="J42" s="123"/>
      <c r="K42" s="123"/>
      <c r="L42" s="123"/>
    </row>
    <row r="43" spans="1:12" s="167" customFormat="1">
      <c r="A43" s="166" t="s">
        <v>207</v>
      </c>
      <c r="B43" s="373" t="s">
        <v>51</v>
      </c>
      <c r="C43" s="373"/>
      <c r="D43" s="373"/>
      <c r="F43" s="375" t="s">
        <v>132</v>
      </c>
      <c r="G43" s="375"/>
      <c r="I43" s="123"/>
      <c r="J43" s="123"/>
      <c r="K43" s="123"/>
      <c r="L43" s="123"/>
    </row>
    <row r="44" spans="1:12">
      <c r="A44" s="8"/>
      <c r="D44" s="128"/>
      <c r="E44" s="113"/>
      <c r="F44" s="113"/>
      <c r="G44" s="113"/>
    </row>
    <row r="45" spans="1:12">
      <c r="A45" s="8"/>
      <c r="D45" s="128"/>
      <c r="E45" s="113"/>
      <c r="F45" s="113"/>
      <c r="G45" s="113"/>
    </row>
    <row r="46" spans="1:12">
      <c r="A46" s="8"/>
      <c r="D46" s="128"/>
      <c r="E46" s="113"/>
      <c r="F46" s="113"/>
      <c r="G46" s="113"/>
    </row>
    <row r="47" spans="1:12">
      <c r="A47" s="8"/>
      <c r="D47" s="128"/>
      <c r="E47" s="113"/>
      <c r="F47" s="113"/>
      <c r="G47" s="113"/>
    </row>
    <row r="48" spans="1:12">
      <c r="A48" s="8"/>
      <c r="D48" s="128"/>
      <c r="E48" s="113"/>
      <c r="F48" s="113"/>
      <c r="G48" s="113"/>
    </row>
    <row r="49" spans="1:7">
      <c r="A49" s="8"/>
      <c r="D49" s="128"/>
      <c r="E49" s="113"/>
      <c r="F49" s="113"/>
      <c r="G49" s="113"/>
    </row>
    <row r="50" spans="1:7">
      <c r="A50" s="8"/>
      <c r="D50" s="128"/>
      <c r="E50" s="113"/>
      <c r="F50" s="113"/>
      <c r="G50" s="113"/>
    </row>
    <row r="51" spans="1:7">
      <c r="A51" s="8"/>
      <c r="D51" s="128"/>
      <c r="E51" s="113"/>
      <c r="F51" s="113"/>
      <c r="G51" s="113"/>
    </row>
    <row r="52" spans="1:7">
      <c r="A52" s="8"/>
      <c r="D52" s="128"/>
      <c r="E52" s="113"/>
      <c r="F52" s="113"/>
      <c r="G52" s="113"/>
    </row>
    <row r="53" spans="1:7">
      <c r="A53" s="8"/>
      <c r="D53" s="128"/>
      <c r="E53" s="113"/>
      <c r="F53" s="113"/>
      <c r="G53" s="113"/>
    </row>
    <row r="54" spans="1:7">
      <c r="A54" s="8"/>
      <c r="D54" s="128"/>
      <c r="E54" s="113"/>
      <c r="F54" s="113"/>
      <c r="G54" s="113"/>
    </row>
    <row r="55" spans="1:7">
      <c r="A55" s="8"/>
      <c r="D55" s="128"/>
      <c r="E55" s="113"/>
      <c r="F55" s="113"/>
      <c r="G55" s="113"/>
    </row>
    <row r="56" spans="1:7">
      <c r="A56" s="8"/>
      <c r="D56" s="128"/>
      <c r="E56" s="113"/>
      <c r="F56" s="113"/>
      <c r="G56" s="113"/>
    </row>
    <row r="57" spans="1:7">
      <c r="A57" s="8"/>
      <c r="D57" s="128"/>
      <c r="E57" s="113"/>
      <c r="F57" s="113"/>
      <c r="G57" s="113"/>
    </row>
    <row r="58" spans="1:7">
      <c r="A58" s="8"/>
      <c r="D58" s="128"/>
      <c r="E58" s="113"/>
      <c r="F58" s="113"/>
      <c r="G58" s="113"/>
    </row>
    <row r="59" spans="1:7">
      <c r="A59" s="8"/>
      <c r="D59" s="128"/>
      <c r="E59" s="113"/>
      <c r="F59" s="113"/>
      <c r="G59" s="113"/>
    </row>
    <row r="60" spans="1:7">
      <c r="A60" s="8"/>
      <c r="D60" s="128"/>
      <c r="E60" s="113"/>
      <c r="F60" s="113"/>
      <c r="G60" s="113"/>
    </row>
    <row r="61" spans="1:7">
      <c r="A61" s="8"/>
      <c r="D61" s="128"/>
      <c r="E61" s="113"/>
      <c r="F61" s="113"/>
      <c r="G61" s="113"/>
    </row>
    <row r="62" spans="1:7">
      <c r="A62" s="8"/>
      <c r="D62" s="128"/>
      <c r="E62" s="113"/>
      <c r="F62" s="113"/>
      <c r="G62" s="113"/>
    </row>
    <row r="63" spans="1:7">
      <c r="A63" s="8"/>
      <c r="D63" s="128"/>
      <c r="E63" s="113"/>
      <c r="F63" s="113"/>
      <c r="G63" s="113"/>
    </row>
    <row r="64" spans="1:7">
      <c r="A64" s="8"/>
      <c r="D64" s="128"/>
      <c r="E64" s="113"/>
      <c r="F64" s="113"/>
      <c r="G64" s="113"/>
    </row>
    <row r="65" spans="1:7">
      <c r="A65" s="8"/>
      <c r="D65" s="128"/>
      <c r="E65" s="113"/>
      <c r="F65" s="113"/>
      <c r="G65" s="113"/>
    </row>
    <row r="66" spans="1:7">
      <c r="A66" s="8"/>
      <c r="D66" s="128"/>
      <c r="E66" s="113"/>
      <c r="F66" s="113"/>
      <c r="G66" s="113"/>
    </row>
    <row r="67" spans="1:7">
      <c r="A67" s="8"/>
      <c r="D67" s="128"/>
      <c r="E67" s="113"/>
      <c r="F67" s="113"/>
      <c r="G67" s="113"/>
    </row>
    <row r="68" spans="1:7">
      <c r="A68" s="8"/>
      <c r="D68" s="128"/>
      <c r="E68" s="113"/>
      <c r="F68" s="113"/>
      <c r="G68" s="113"/>
    </row>
    <row r="69" spans="1:7">
      <c r="A69" s="8"/>
      <c r="D69" s="128"/>
      <c r="E69" s="113"/>
      <c r="F69" s="113"/>
      <c r="G69" s="113"/>
    </row>
    <row r="70" spans="1:7">
      <c r="A70" s="8"/>
      <c r="D70" s="128"/>
      <c r="E70" s="113"/>
      <c r="F70" s="113"/>
      <c r="G70" s="113"/>
    </row>
    <row r="71" spans="1:7">
      <c r="A71" s="8"/>
      <c r="D71" s="128"/>
      <c r="E71" s="113"/>
      <c r="F71" s="113"/>
      <c r="G71" s="113"/>
    </row>
    <row r="72" spans="1:7">
      <c r="A72" s="8"/>
      <c r="D72" s="128"/>
      <c r="E72" s="113"/>
      <c r="F72" s="113"/>
      <c r="G72" s="113"/>
    </row>
    <row r="73" spans="1:7">
      <c r="A73" s="8"/>
      <c r="D73" s="128"/>
      <c r="E73" s="113"/>
      <c r="F73" s="113"/>
      <c r="G73" s="113"/>
    </row>
    <row r="74" spans="1:7">
      <c r="A74" s="8"/>
      <c r="D74" s="128"/>
      <c r="E74" s="113"/>
      <c r="F74" s="113"/>
      <c r="G74" s="113"/>
    </row>
    <row r="75" spans="1:7">
      <c r="A75" s="8"/>
      <c r="D75" s="128"/>
      <c r="E75" s="113"/>
      <c r="F75" s="113"/>
      <c r="G75" s="113"/>
    </row>
    <row r="76" spans="1:7">
      <c r="A76" s="8"/>
      <c r="D76" s="128"/>
      <c r="E76" s="113"/>
      <c r="F76" s="113"/>
      <c r="G76" s="113"/>
    </row>
    <row r="77" spans="1:7">
      <c r="A77" s="8"/>
      <c r="D77" s="128"/>
      <c r="E77" s="113"/>
      <c r="F77" s="113"/>
      <c r="G77" s="113"/>
    </row>
    <row r="78" spans="1:7">
      <c r="A78" s="8"/>
      <c r="D78" s="128"/>
      <c r="E78" s="113"/>
      <c r="F78" s="113"/>
      <c r="G78" s="113"/>
    </row>
    <row r="79" spans="1:7">
      <c r="A79" s="8"/>
      <c r="D79" s="128"/>
      <c r="E79" s="113"/>
      <c r="F79" s="113"/>
      <c r="G79" s="113"/>
    </row>
    <row r="80" spans="1:7">
      <c r="A80" s="8"/>
      <c r="D80" s="128"/>
      <c r="E80" s="113"/>
      <c r="F80" s="113"/>
      <c r="G80" s="113"/>
    </row>
    <row r="81" spans="1:7">
      <c r="A81" s="8"/>
      <c r="D81" s="128"/>
      <c r="E81" s="113"/>
      <c r="F81" s="113"/>
      <c r="G81" s="113"/>
    </row>
    <row r="82" spans="1:7">
      <c r="A82" s="8"/>
      <c r="D82" s="128"/>
      <c r="E82" s="113"/>
      <c r="F82" s="113"/>
      <c r="G82" s="113"/>
    </row>
    <row r="83" spans="1:7">
      <c r="A83" s="8"/>
      <c r="D83" s="128"/>
      <c r="E83" s="113"/>
      <c r="F83" s="113"/>
      <c r="G83" s="113"/>
    </row>
    <row r="84" spans="1:7">
      <c r="A84" s="8"/>
      <c r="D84" s="128"/>
      <c r="E84" s="113"/>
      <c r="F84" s="113"/>
      <c r="G84" s="113"/>
    </row>
    <row r="85" spans="1:7">
      <c r="A85" s="8"/>
      <c r="D85" s="128"/>
      <c r="E85" s="113"/>
      <c r="F85" s="113"/>
      <c r="G85" s="113"/>
    </row>
    <row r="86" spans="1:7">
      <c r="A86" s="8"/>
      <c r="D86" s="128"/>
      <c r="E86" s="113"/>
      <c r="F86" s="113"/>
      <c r="G86" s="113"/>
    </row>
    <row r="87" spans="1:7">
      <c r="A87" s="8"/>
      <c r="D87" s="128"/>
      <c r="E87" s="113"/>
      <c r="F87" s="113"/>
      <c r="G87" s="113"/>
    </row>
    <row r="88" spans="1:7">
      <c r="A88" s="8"/>
      <c r="D88" s="128"/>
      <c r="E88" s="113"/>
      <c r="F88" s="113"/>
      <c r="G88" s="113"/>
    </row>
    <row r="89" spans="1:7">
      <c r="A89" s="8"/>
      <c r="D89" s="128"/>
      <c r="E89" s="113"/>
      <c r="F89" s="113"/>
      <c r="G89" s="113"/>
    </row>
    <row r="90" spans="1:7">
      <c r="A90" s="8"/>
      <c r="D90" s="128"/>
      <c r="E90" s="113"/>
      <c r="F90" s="113"/>
      <c r="G90" s="113"/>
    </row>
    <row r="91" spans="1:7">
      <c r="A91" s="8"/>
      <c r="D91" s="128"/>
      <c r="E91" s="113"/>
      <c r="F91" s="113"/>
      <c r="G91" s="113"/>
    </row>
    <row r="92" spans="1:7">
      <c r="A92" s="8"/>
      <c r="D92" s="128"/>
      <c r="E92" s="113"/>
      <c r="F92" s="113"/>
      <c r="G92" s="113"/>
    </row>
    <row r="93" spans="1:7">
      <c r="A93" s="8"/>
      <c r="D93" s="128"/>
      <c r="E93" s="113"/>
      <c r="F93" s="113"/>
      <c r="G93" s="113"/>
    </row>
    <row r="94" spans="1:7">
      <c r="A94" s="8"/>
      <c r="D94" s="128"/>
      <c r="E94" s="113"/>
      <c r="F94" s="113"/>
      <c r="G94" s="113"/>
    </row>
    <row r="95" spans="1:7">
      <c r="A95" s="8"/>
      <c r="D95" s="128"/>
      <c r="E95" s="113"/>
      <c r="F95" s="113"/>
      <c r="G95" s="113"/>
    </row>
    <row r="96" spans="1:7">
      <c r="A96" s="8"/>
    </row>
    <row r="97" spans="1:1">
      <c r="A97" s="134"/>
    </row>
    <row r="98" spans="1:1">
      <c r="A98" s="134"/>
    </row>
    <row r="99" spans="1:1">
      <c r="A99" s="134"/>
    </row>
    <row r="100" spans="1:1">
      <c r="A100" s="134"/>
    </row>
    <row r="101" spans="1:1">
      <c r="A101" s="134"/>
    </row>
    <row r="102" spans="1:1">
      <c r="A102" s="134"/>
    </row>
    <row r="103" spans="1:1">
      <c r="A103" s="134"/>
    </row>
    <row r="104" spans="1:1">
      <c r="A104" s="134"/>
    </row>
    <row r="105" spans="1:1">
      <c r="A105" s="134"/>
    </row>
    <row r="106" spans="1:1">
      <c r="A106" s="134"/>
    </row>
    <row r="107" spans="1:1">
      <c r="A107" s="134"/>
    </row>
    <row r="108" spans="1:1">
      <c r="A108" s="134"/>
    </row>
    <row r="109" spans="1:1">
      <c r="A109" s="134"/>
    </row>
    <row r="110" spans="1:1">
      <c r="A110" s="134"/>
    </row>
    <row r="111" spans="1:1">
      <c r="A111" s="134"/>
    </row>
    <row r="112" spans="1:1">
      <c r="A112" s="134"/>
    </row>
    <row r="113" spans="1:1">
      <c r="A113" s="134"/>
    </row>
    <row r="114" spans="1:1">
      <c r="A114" s="134"/>
    </row>
    <row r="115" spans="1:1">
      <c r="A115" s="134"/>
    </row>
    <row r="116" spans="1:1">
      <c r="A116" s="134"/>
    </row>
    <row r="117" spans="1:1">
      <c r="A117" s="134"/>
    </row>
    <row r="118" spans="1:1">
      <c r="A118" s="134"/>
    </row>
    <row r="119" spans="1:1">
      <c r="A119" s="134"/>
    </row>
    <row r="120" spans="1:1">
      <c r="A120" s="134"/>
    </row>
    <row r="121" spans="1:1">
      <c r="A121" s="134"/>
    </row>
    <row r="122" spans="1:1">
      <c r="A122" s="134"/>
    </row>
    <row r="123" spans="1:1">
      <c r="A123" s="134"/>
    </row>
    <row r="124" spans="1:1">
      <c r="A124" s="134"/>
    </row>
    <row r="125" spans="1:1">
      <c r="A125" s="134"/>
    </row>
    <row r="126" spans="1:1">
      <c r="A126" s="134"/>
    </row>
    <row r="127" spans="1:1">
      <c r="A127" s="134"/>
    </row>
    <row r="128" spans="1:1">
      <c r="A128" s="134"/>
    </row>
    <row r="129" spans="1:1">
      <c r="A129" s="134"/>
    </row>
    <row r="130" spans="1:1">
      <c r="A130" s="134"/>
    </row>
    <row r="131" spans="1:1">
      <c r="A131" s="134"/>
    </row>
    <row r="132" spans="1:1">
      <c r="A132" s="134"/>
    </row>
    <row r="133" spans="1:1">
      <c r="A133" s="134"/>
    </row>
    <row r="134" spans="1:1">
      <c r="A134" s="134"/>
    </row>
    <row r="135" spans="1:1">
      <c r="A135" s="134"/>
    </row>
    <row r="136" spans="1:1">
      <c r="A136" s="134"/>
    </row>
    <row r="137" spans="1:1">
      <c r="A137" s="134"/>
    </row>
    <row r="138" spans="1:1">
      <c r="A138" s="134"/>
    </row>
    <row r="139" spans="1:1">
      <c r="A139" s="134"/>
    </row>
    <row r="140" spans="1:1">
      <c r="A140" s="134"/>
    </row>
    <row r="141" spans="1:1">
      <c r="A141" s="134"/>
    </row>
    <row r="142" spans="1:1">
      <c r="A142" s="134"/>
    </row>
    <row r="143" spans="1:1">
      <c r="A143" s="134"/>
    </row>
    <row r="144" spans="1:1">
      <c r="A144" s="134"/>
    </row>
    <row r="145" spans="1:1">
      <c r="A145" s="134"/>
    </row>
    <row r="146" spans="1:1">
      <c r="A146" s="134"/>
    </row>
    <row r="147" spans="1:1">
      <c r="A147" s="134"/>
    </row>
    <row r="148" spans="1:1">
      <c r="A148" s="134"/>
    </row>
    <row r="149" spans="1:1">
      <c r="A149" s="134"/>
    </row>
    <row r="150" spans="1:1">
      <c r="A150" s="134"/>
    </row>
    <row r="151" spans="1:1">
      <c r="A151" s="134"/>
    </row>
    <row r="152" spans="1:1">
      <c r="A152" s="134"/>
    </row>
    <row r="153" spans="1:1">
      <c r="A153" s="134"/>
    </row>
    <row r="154" spans="1:1">
      <c r="A154" s="134"/>
    </row>
    <row r="155" spans="1:1">
      <c r="A155" s="134"/>
    </row>
    <row r="156" spans="1:1">
      <c r="A156" s="134"/>
    </row>
    <row r="157" spans="1:1">
      <c r="A157" s="134"/>
    </row>
    <row r="158" spans="1:1">
      <c r="A158" s="134"/>
    </row>
    <row r="159" spans="1:1">
      <c r="A159" s="134"/>
    </row>
    <row r="160" spans="1:1">
      <c r="A160" s="134"/>
    </row>
    <row r="161" spans="1:1">
      <c r="A161" s="134"/>
    </row>
    <row r="162" spans="1:1">
      <c r="A162" s="134"/>
    </row>
    <row r="163" spans="1:1">
      <c r="A163" s="134"/>
    </row>
    <row r="164" spans="1:1">
      <c r="A164" s="134"/>
    </row>
    <row r="165" spans="1:1">
      <c r="A165" s="134"/>
    </row>
    <row r="166" spans="1:1">
      <c r="A166" s="134"/>
    </row>
    <row r="167" spans="1:1">
      <c r="A167" s="134"/>
    </row>
    <row r="168" spans="1:1">
      <c r="A168" s="134"/>
    </row>
    <row r="169" spans="1:1">
      <c r="A169" s="134"/>
    </row>
    <row r="170" spans="1:1">
      <c r="A170" s="134"/>
    </row>
    <row r="171" spans="1:1">
      <c r="A171" s="134"/>
    </row>
    <row r="172" spans="1:1">
      <c r="A172" s="134"/>
    </row>
    <row r="173" spans="1:1">
      <c r="A173" s="134"/>
    </row>
    <row r="174" spans="1:1">
      <c r="A174" s="134"/>
    </row>
    <row r="175" spans="1:1">
      <c r="A175" s="134"/>
    </row>
    <row r="176" spans="1:1">
      <c r="A176" s="134"/>
    </row>
    <row r="177" spans="1:1">
      <c r="A177" s="134"/>
    </row>
    <row r="178" spans="1:1">
      <c r="A178" s="134"/>
    </row>
    <row r="179" spans="1:1">
      <c r="A179" s="134"/>
    </row>
    <row r="180" spans="1:1">
      <c r="A180" s="134"/>
    </row>
    <row r="181" spans="1:1">
      <c r="A181" s="134"/>
    </row>
    <row r="182" spans="1:1">
      <c r="A182" s="134"/>
    </row>
    <row r="183" spans="1:1">
      <c r="A183" s="134"/>
    </row>
    <row r="184" spans="1:1">
      <c r="A184" s="134"/>
    </row>
    <row r="185" spans="1:1">
      <c r="A185" s="134"/>
    </row>
    <row r="186" spans="1:1">
      <c r="A186" s="134"/>
    </row>
    <row r="187" spans="1:1">
      <c r="A187" s="134"/>
    </row>
    <row r="188" spans="1:1">
      <c r="A188" s="134"/>
    </row>
    <row r="189" spans="1:1">
      <c r="A189" s="134"/>
    </row>
    <row r="190" spans="1:1">
      <c r="A190" s="134"/>
    </row>
    <row r="191" spans="1:1">
      <c r="A191" s="134"/>
    </row>
    <row r="192" spans="1:1">
      <c r="A192" s="134"/>
    </row>
    <row r="193" spans="1:1">
      <c r="A193" s="134"/>
    </row>
    <row r="194" spans="1:1">
      <c r="A194" s="134"/>
    </row>
    <row r="195" spans="1:1">
      <c r="A195" s="134"/>
    </row>
    <row r="196" spans="1:1">
      <c r="A196" s="134"/>
    </row>
    <row r="197" spans="1:1">
      <c r="A197" s="134"/>
    </row>
    <row r="198" spans="1:1">
      <c r="A198" s="134"/>
    </row>
    <row r="199" spans="1:1">
      <c r="A199" s="134"/>
    </row>
    <row r="200" spans="1:1">
      <c r="A200" s="134"/>
    </row>
    <row r="201" spans="1:1">
      <c r="A201" s="134"/>
    </row>
    <row r="202" spans="1:1">
      <c r="A202" s="134"/>
    </row>
    <row r="203" spans="1:1">
      <c r="A203" s="134"/>
    </row>
    <row r="204" spans="1:1">
      <c r="A204" s="134"/>
    </row>
    <row r="205" spans="1:1">
      <c r="A205" s="134"/>
    </row>
    <row r="206" spans="1:1">
      <c r="A206" s="134"/>
    </row>
    <row r="207" spans="1:1">
      <c r="A207" s="134"/>
    </row>
    <row r="208" spans="1:1">
      <c r="A208" s="134"/>
    </row>
    <row r="209" spans="1:1">
      <c r="A209" s="134"/>
    </row>
    <row r="210" spans="1:1">
      <c r="A210" s="134"/>
    </row>
    <row r="211" spans="1:1">
      <c r="A211" s="134"/>
    </row>
    <row r="212" spans="1:1">
      <c r="A212" s="134"/>
    </row>
    <row r="213" spans="1:1">
      <c r="A213" s="134"/>
    </row>
    <row r="214" spans="1:1">
      <c r="A214" s="134"/>
    </row>
    <row r="215" spans="1:1">
      <c r="A215" s="134"/>
    </row>
    <row r="216" spans="1:1">
      <c r="A216" s="134"/>
    </row>
    <row r="217" spans="1:1">
      <c r="A217" s="134"/>
    </row>
    <row r="218" spans="1:1">
      <c r="A218" s="134"/>
    </row>
    <row r="219" spans="1:1">
      <c r="A219" s="134"/>
    </row>
    <row r="220" spans="1:1">
      <c r="A220" s="134"/>
    </row>
    <row r="221" spans="1:1">
      <c r="A221" s="134"/>
    </row>
    <row r="222" spans="1:1">
      <c r="A222" s="134"/>
    </row>
    <row r="223" spans="1:1">
      <c r="A223" s="134"/>
    </row>
    <row r="224" spans="1:1">
      <c r="A224" s="134"/>
    </row>
    <row r="225" spans="1:1">
      <c r="A225" s="134"/>
    </row>
    <row r="226" spans="1:1">
      <c r="A226" s="134"/>
    </row>
    <row r="227" spans="1:1">
      <c r="A227" s="134"/>
    </row>
    <row r="228" spans="1:1">
      <c r="A228" s="134"/>
    </row>
    <row r="229" spans="1:1">
      <c r="A229" s="134"/>
    </row>
    <row r="230" spans="1:1">
      <c r="A230" s="134"/>
    </row>
    <row r="231" spans="1:1">
      <c r="A231" s="134"/>
    </row>
    <row r="232" spans="1:1">
      <c r="A232" s="134"/>
    </row>
    <row r="233" spans="1:1">
      <c r="A233" s="134"/>
    </row>
    <row r="234" spans="1:1">
      <c r="A234" s="134"/>
    </row>
    <row r="235" spans="1:1">
      <c r="A235" s="134"/>
    </row>
    <row r="236" spans="1:1">
      <c r="A236" s="134"/>
    </row>
    <row r="237" spans="1:1">
      <c r="A237" s="134"/>
    </row>
    <row r="238" spans="1:1">
      <c r="A238" s="134"/>
    </row>
    <row r="239" spans="1:1">
      <c r="A239" s="134"/>
    </row>
    <row r="240" spans="1:1">
      <c r="A240" s="134"/>
    </row>
    <row r="241" spans="1:1">
      <c r="A241" s="134"/>
    </row>
    <row r="242" spans="1:1">
      <c r="A242" s="134"/>
    </row>
    <row r="243" spans="1:1">
      <c r="A243" s="134"/>
    </row>
    <row r="244" spans="1:1">
      <c r="A244" s="134"/>
    </row>
    <row r="245" spans="1:1">
      <c r="A245" s="134"/>
    </row>
    <row r="246" spans="1:1">
      <c r="A246" s="134"/>
    </row>
    <row r="247" spans="1:1">
      <c r="A247" s="134"/>
    </row>
    <row r="248" spans="1:1">
      <c r="A248" s="134"/>
    </row>
    <row r="249" spans="1:1">
      <c r="A249" s="134"/>
    </row>
    <row r="250" spans="1:1">
      <c r="A250" s="134"/>
    </row>
    <row r="251" spans="1:1">
      <c r="A251" s="134"/>
    </row>
    <row r="252" spans="1:1">
      <c r="A252" s="134"/>
    </row>
    <row r="253" spans="1:1">
      <c r="A253" s="134"/>
    </row>
    <row r="254" spans="1:1">
      <c r="A254" s="134"/>
    </row>
    <row r="255" spans="1:1">
      <c r="A255" s="134"/>
    </row>
    <row r="256" spans="1:1">
      <c r="A256" s="134"/>
    </row>
    <row r="257" spans="1:1">
      <c r="A257" s="134"/>
    </row>
    <row r="258" spans="1:1">
      <c r="A258" s="134"/>
    </row>
    <row r="259" spans="1:1">
      <c r="A259" s="134"/>
    </row>
    <row r="260" spans="1:1">
      <c r="A260" s="134"/>
    </row>
    <row r="261" spans="1:1">
      <c r="A261" s="134"/>
    </row>
    <row r="262" spans="1:1">
      <c r="A262" s="134"/>
    </row>
    <row r="263" spans="1:1">
      <c r="A263" s="134"/>
    </row>
  </sheetData>
  <mergeCells count="5">
    <mergeCell ref="B42:D42"/>
    <mergeCell ref="B43:D43"/>
    <mergeCell ref="F42:G42"/>
    <mergeCell ref="F43:G43"/>
    <mergeCell ref="A2:G2"/>
  </mergeCells>
  <printOptions horizontalCentered="1"/>
  <pageMargins left="0.59055118110236227" right="0.59055118110236227" top="0.78740157480314965" bottom="0.59055118110236227" header="0" footer="0"/>
  <pageSetup paperSize="9" scale="76" fitToHeight="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85"/>
  <sheetViews>
    <sheetView zoomScale="46" zoomScaleNormal="46" zoomScaleSheetLayoutView="65" workbookViewId="0">
      <selection activeCell="J39" sqref="J39"/>
    </sheetView>
  </sheetViews>
  <sheetFormatPr defaultColWidth="9.109375" defaultRowHeight="18"/>
  <cols>
    <col min="1" max="1" width="44.88671875" style="11" customWidth="1"/>
    <col min="2" max="2" width="19.33203125" style="18" customWidth="1"/>
    <col min="3" max="3" width="15.88671875" style="11" customWidth="1"/>
    <col min="4" max="4" width="16.109375" style="11" customWidth="1"/>
    <col min="5" max="5" width="15.44140625" style="11" customWidth="1"/>
    <col min="6" max="6" width="16.5546875" style="11" customWidth="1"/>
    <col min="7" max="7" width="15.33203125" style="11" customWidth="1"/>
    <col min="8" max="8" width="16.5546875" style="11" customWidth="1"/>
    <col min="9" max="9" width="16.109375" style="11" customWidth="1"/>
    <col min="10" max="10" width="16.44140625" style="11" customWidth="1"/>
    <col min="11" max="11" width="16.5546875" style="11" customWidth="1"/>
    <col min="12" max="12" width="16.88671875" style="11" customWidth="1"/>
    <col min="13" max="15" width="16.6640625" style="11" customWidth="1"/>
    <col min="16" max="16384" width="9.109375" style="11"/>
  </cols>
  <sheetData>
    <row r="1" spans="1:15" ht="20.399999999999999">
      <c r="O1" s="162" t="s">
        <v>200</v>
      </c>
    </row>
    <row r="2" spans="1:15" ht="24.75" customHeight="1">
      <c r="A2" s="433" t="s">
        <v>72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</row>
    <row r="3" spans="1:15" ht="37.5" customHeight="1">
      <c r="A3" s="434" t="s">
        <v>339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</row>
    <row r="4" spans="1:15" ht="24.75" customHeight="1">
      <c r="A4" s="435" t="s">
        <v>270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</row>
    <row r="5" spans="1:15" ht="21">
      <c r="A5" s="436"/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</row>
    <row r="6" spans="1:15" ht="41.25" customHeight="1">
      <c r="A6" s="383" t="s">
        <v>151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</row>
    <row r="7" spans="1:15" ht="41.25" customHeight="1">
      <c r="A7" s="437" t="s">
        <v>131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</row>
    <row r="8" spans="1:15" s="123" customFormat="1" ht="74.25" customHeight="1">
      <c r="A8" s="332" t="s">
        <v>114</v>
      </c>
      <c r="B8" s="332"/>
      <c r="C8" s="439" t="s">
        <v>340</v>
      </c>
      <c r="D8" s="439"/>
      <c r="E8" s="440"/>
      <c r="F8" s="438" t="s">
        <v>356</v>
      </c>
      <c r="G8" s="439"/>
      <c r="H8" s="440"/>
      <c r="I8" s="368" t="s">
        <v>341</v>
      </c>
      <c r="J8" s="368"/>
      <c r="K8" s="368"/>
      <c r="L8" s="332" t="s">
        <v>240</v>
      </c>
      <c r="M8" s="332"/>
      <c r="N8" s="399" t="s">
        <v>241</v>
      </c>
      <c r="O8" s="400"/>
    </row>
    <row r="9" spans="1:15" s="123" customFormat="1" ht="27.75" customHeight="1">
      <c r="A9" s="332">
        <v>1</v>
      </c>
      <c r="B9" s="332"/>
      <c r="C9" s="439">
        <v>2</v>
      </c>
      <c r="D9" s="439"/>
      <c r="E9" s="440"/>
      <c r="F9" s="438">
        <v>3</v>
      </c>
      <c r="G9" s="439"/>
      <c r="H9" s="440"/>
      <c r="I9" s="368">
        <v>4</v>
      </c>
      <c r="J9" s="368"/>
      <c r="K9" s="368"/>
      <c r="L9" s="399">
        <v>5</v>
      </c>
      <c r="M9" s="400"/>
      <c r="N9" s="332">
        <v>6</v>
      </c>
      <c r="O9" s="332"/>
    </row>
    <row r="10" spans="1:15" s="123" customFormat="1" ht="135.75" customHeight="1">
      <c r="A10" s="334" t="s">
        <v>215</v>
      </c>
      <c r="B10" s="334"/>
      <c r="C10" s="414">
        <f>SUM(C11:E13)</f>
        <v>12</v>
      </c>
      <c r="D10" s="415"/>
      <c r="E10" s="416"/>
      <c r="F10" s="414">
        <f t="shared" ref="F10" si="0">SUM(F11:H13)</f>
        <v>16</v>
      </c>
      <c r="G10" s="415"/>
      <c r="H10" s="416"/>
      <c r="I10" s="414">
        <v>16</v>
      </c>
      <c r="J10" s="415"/>
      <c r="K10" s="416"/>
      <c r="L10" s="420">
        <f>I10-F10</f>
        <v>0</v>
      </c>
      <c r="M10" s="420"/>
      <c r="N10" s="409">
        <f>IF(F10=0,0,I10/F10*100)</f>
        <v>100</v>
      </c>
      <c r="O10" s="410"/>
    </row>
    <row r="11" spans="1:15" s="123" customFormat="1" ht="33" customHeight="1">
      <c r="A11" s="380" t="s">
        <v>118</v>
      </c>
      <c r="B11" s="380"/>
      <c r="C11" s="385">
        <v>1</v>
      </c>
      <c r="D11" s="418"/>
      <c r="E11" s="386"/>
      <c r="F11" s="385">
        <v>1</v>
      </c>
      <c r="G11" s="418"/>
      <c r="H11" s="386"/>
      <c r="I11" s="385">
        <v>1</v>
      </c>
      <c r="J11" s="418"/>
      <c r="K11" s="386"/>
      <c r="L11" s="419">
        <f t="shared" ref="L11:L25" si="1">I11-F11</f>
        <v>0</v>
      </c>
      <c r="M11" s="419"/>
      <c r="N11" s="407">
        <f t="shared" ref="N11:N25" si="2">IF(F11=0,0,I11/F11*100)</f>
        <v>100</v>
      </c>
      <c r="O11" s="408"/>
    </row>
    <row r="12" spans="1:15" s="123" customFormat="1" ht="33" customHeight="1">
      <c r="A12" s="380" t="s">
        <v>117</v>
      </c>
      <c r="B12" s="380"/>
      <c r="C12" s="385">
        <v>3</v>
      </c>
      <c r="D12" s="418"/>
      <c r="E12" s="386"/>
      <c r="F12" s="385">
        <v>4</v>
      </c>
      <c r="G12" s="418"/>
      <c r="H12" s="386"/>
      <c r="I12" s="385">
        <v>4</v>
      </c>
      <c r="J12" s="418"/>
      <c r="K12" s="386"/>
      <c r="L12" s="419">
        <f t="shared" si="1"/>
        <v>0</v>
      </c>
      <c r="M12" s="419"/>
      <c r="N12" s="407">
        <f t="shared" si="2"/>
        <v>100</v>
      </c>
      <c r="O12" s="408"/>
    </row>
    <row r="13" spans="1:15" s="123" customFormat="1" ht="33" customHeight="1">
      <c r="A13" s="380" t="s">
        <v>119</v>
      </c>
      <c r="B13" s="380"/>
      <c r="C13" s="385">
        <v>8</v>
      </c>
      <c r="D13" s="418"/>
      <c r="E13" s="386"/>
      <c r="F13" s="385">
        <v>11</v>
      </c>
      <c r="G13" s="418"/>
      <c r="H13" s="386"/>
      <c r="I13" s="385">
        <v>11</v>
      </c>
      <c r="J13" s="418"/>
      <c r="K13" s="386"/>
      <c r="L13" s="419">
        <f t="shared" si="1"/>
        <v>0</v>
      </c>
      <c r="M13" s="419"/>
      <c r="N13" s="407">
        <f t="shared" si="2"/>
        <v>100</v>
      </c>
      <c r="O13" s="408"/>
    </row>
    <row r="14" spans="1:15" s="123" customFormat="1" ht="44.25" customHeight="1">
      <c r="A14" s="334" t="s">
        <v>179</v>
      </c>
      <c r="B14" s="334"/>
      <c r="C14" s="422">
        <f>SUM(C15:E17)</f>
        <v>807.4</v>
      </c>
      <c r="D14" s="423"/>
      <c r="E14" s="424"/>
      <c r="F14" s="422">
        <f>SUM(F15:H17)</f>
        <v>1026.8</v>
      </c>
      <c r="G14" s="423"/>
      <c r="H14" s="424"/>
      <c r="I14" s="422">
        <f>SUM(I15:K17)</f>
        <v>1267.4000000000001</v>
      </c>
      <c r="J14" s="423"/>
      <c r="K14" s="424"/>
      <c r="L14" s="421">
        <f>I14-F14</f>
        <v>240.60000000000014</v>
      </c>
      <c r="M14" s="421"/>
      <c r="N14" s="409">
        <f t="shared" si="2"/>
        <v>123.43202181534866</v>
      </c>
      <c r="O14" s="410"/>
    </row>
    <row r="15" spans="1:15" s="123" customFormat="1" ht="33" customHeight="1">
      <c r="A15" s="380" t="s">
        <v>118</v>
      </c>
      <c r="B15" s="380"/>
      <c r="C15" s="411">
        <v>113.6</v>
      </c>
      <c r="D15" s="412"/>
      <c r="E15" s="413"/>
      <c r="F15" s="411">
        <v>160.80000000000001</v>
      </c>
      <c r="G15" s="412"/>
      <c r="H15" s="413"/>
      <c r="I15" s="411">
        <v>202.6</v>
      </c>
      <c r="J15" s="412"/>
      <c r="K15" s="413"/>
      <c r="L15" s="417">
        <f t="shared" si="1"/>
        <v>41.799999999999983</v>
      </c>
      <c r="M15" s="417"/>
      <c r="N15" s="407">
        <f t="shared" si="2"/>
        <v>125.99502487562188</v>
      </c>
      <c r="O15" s="408"/>
    </row>
    <row r="16" spans="1:15" s="123" customFormat="1" ht="33" customHeight="1">
      <c r="A16" s="380" t="s">
        <v>117</v>
      </c>
      <c r="B16" s="380"/>
      <c r="C16" s="411">
        <v>295.8</v>
      </c>
      <c r="D16" s="412"/>
      <c r="E16" s="413"/>
      <c r="F16" s="411">
        <v>334.2</v>
      </c>
      <c r="G16" s="412"/>
      <c r="H16" s="413"/>
      <c r="I16" s="411">
        <v>370.1</v>
      </c>
      <c r="J16" s="412"/>
      <c r="K16" s="413"/>
      <c r="L16" s="417">
        <f t="shared" si="1"/>
        <v>35.900000000000034</v>
      </c>
      <c r="M16" s="417"/>
      <c r="N16" s="407">
        <f t="shared" si="2"/>
        <v>110.74207061639738</v>
      </c>
      <c r="O16" s="408"/>
    </row>
    <row r="17" spans="1:25" s="123" customFormat="1" ht="33" customHeight="1">
      <c r="A17" s="380" t="s">
        <v>119</v>
      </c>
      <c r="B17" s="380"/>
      <c r="C17" s="411">
        <v>398</v>
      </c>
      <c r="D17" s="412"/>
      <c r="E17" s="413"/>
      <c r="F17" s="411">
        <v>531.79999999999995</v>
      </c>
      <c r="G17" s="412"/>
      <c r="H17" s="413"/>
      <c r="I17" s="411">
        <v>694.7</v>
      </c>
      <c r="J17" s="412"/>
      <c r="K17" s="413"/>
      <c r="L17" s="417">
        <f t="shared" si="1"/>
        <v>162.90000000000009</v>
      </c>
      <c r="M17" s="417"/>
      <c r="N17" s="407">
        <f t="shared" si="2"/>
        <v>130.63181647235805</v>
      </c>
      <c r="O17" s="408"/>
    </row>
    <row r="18" spans="1:25" s="123" customFormat="1" ht="47.25" customHeight="1">
      <c r="A18" s="334" t="s">
        <v>180</v>
      </c>
      <c r="B18" s="334"/>
      <c r="C18" s="422">
        <f>'I. Фін результат'!C97</f>
        <v>829.7</v>
      </c>
      <c r="D18" s="423"/>
      <c r="E18" s="424"/>
      <c r="F18" s="422">
        <f>'I. Фін результат'!E97</f>
        <v>1029.8</v>
      </c>
      <c r="G18" s="423"/>
      <c r="H18" s="424"/>
      <c r="I18" s="422">
        <f>'I. Фін результат'!F97</f>
        <v>1306.7</v>
      </c>
      <c r="J18" s="423"/>
      <c r="K18" s="424"/>
      <c r="L18" s="421">
        <f t="shared" si="1"/>
        <v>276.90000000000009</v>
      </c>
      <c r="M18" s="421"/>
      <c r="N18" s="409">
        <f t="shared" si="2"/>
        <v>126.88871625558362</v>
      </c>
      <c r="O18" s="410"/>
    </row>
    <row r="19" spans="1:25" s="123" customFormat="1" ht="33" customHeight="1">
      <c r="A19" s="380" t="s">
        <v>118</v>
      </c>
      <c r="B19" s="380"/>
      <c r="C19" s="411">
        <v>113.6</v>
      </c>
      <c r="D19" s="412"/>
      <c r="E19" s="413"/>
      <c r="F19" s="411">
        <v>160.80000000000001</v>
      </c>
      <c r="G19" s="412"/>
      <c r="H19" s="413"/>
      <c r="I19" s="411">
        <v>206.4</v>
      </c>
      <c r="J19" s="412"/>
      <c r="K19" s="413"/>
      <c r="L19" s="417">
        <f t="shared" si="1"/>
        <v>45.599999999999994</v>
      </c>
      <c r="M19" s="417"/>
      <c r="N19" s="407">
        <f t="shared" si="2"/>
        <v>128.35820895522389</v>
      </c>
      <c r="O19" s="408"/>
    </row>
    <row r="20" spans="1:25" s="123" customFormat="1" ht="33" customHeight="1">
      <c r="A20" s="380" t="s">
        <v>117</v>
      </c>
      <c r="B20" s="380"/>
      <c r="C20" s="411">
        <v>300.89999999999998</v>
      </c>
      <c r="D20" s="412"/>
      <c r="E20" s="413"/>
      <c r="F20" s="411">
        <v>334.3</v>
      </c>
      <c r="G20" s="412"/>
      <c r="H20" s="413"/>
      <c r="I20" s="411">
        <v>393.5</v>
      </c>
      <c r="J20" s="412"/>
      <c r="K20" s="413"/>
      <c r="L20" s="417">
        <f t="shared" si="1"/>
        <v>59.199999999999989</v>
      </c>
      <c r="M20" s="417"/>
      <c r="N20" s="407">
        <f t="shared" si="2"/>
        <v>117.70864492970385</v>
      </c>
      <c r="O20" s="408"/>
    </row>
    <row r="21" spans="1:25" s="123" customFormat="1" ht="33" customHeight="1">
      <c r="A21" s="380" t="s">
        <v>119</v>
      </c>
      <c r="B21" s="380"/>
      <c r="C21" s="411">
        <v>415.2</v>
      </c>
      <c r="D21" s="412"/>
      <c r="E21" s="413"/>
      <c r="F21" s="411">
        <v>534.79999999999995</v>
      </c>
      <c r="G21" s="412"/>
      <c r="H21" s="413"/>
      <c r="I21" s="411">
        <v>706.8</v>
      </c>
      <c r="J21" s="412"/>
      <c r="K21" s="413"/>
      <c r="L21" s="417">
        <f t="shared" si="1"/>
        <v>172</v>
      </c>
      <c r="M21" s="417"/>
      <c r="N21" s="407">
        <f t="shared" si="2"/>
        <v>132.16155572176515</v>
      </c>
      <c r="O21" s="408"/>
    </row>
    <row r="22" spans="1:25" s="123" customFormat="1" ht="71.25" customHeight="1">
      <c r="A22" s="334" t="s">
        <v>216</v>
      </c>
      <c r="B22" s="334"/>
      <c r="C22" s="414">
        <f>IF(C10=0,0,ROUND(C18/C10/6*1000,0))</f>
        <v>11524</v>
      </c>
      <c r="D22" s="415"/>
      <c r="E22" s="416"/>
      <c r="F22" s="414">
        <f>IF(F10=0,0,ROUND(F18/F10/6*1000,0))</f>
        <v>10727</v>
      </c>
      <c r="G22" s="415"/>
      <c r="H22" s="416"/>
      <c r="I22" s="414">
        <f>IF(I10=0,0,ROUND(I18/I10/6*1000,0))</f>
        <v>13611</v>
      </c>
      <c r="J22" s="415"/>
      <c r="K22" s="416"/>
      <c r="L22" s="420">
        <f t="shared" si="1"/>
        <v>2884</v>
      </c>
      <c r="M22" s="420"/>
      <c r="N22" s="409">
        <f t="shared" si="2"/>
        <v>126.88542929057517</v>
      </c>
      <c r="O22" s="410"/>
    </row>
    <row r="23" spans="1:25" s="123" customFormat="1" ht="33" customHeight="1">
      <c r="A23" s="380" t="s">
        <v>118</v>
      </c>
      <c r="B23" s="380"/>
      <c r="C23" s="385">
        <v>18933</v>
      </c>
      <c r="D23" s="418"/>
      <c r="E23" s="386"/>
      <c r="F23" s="385">
        <f>IF(F11=0,0,ROUND(F19/F11/6*1000,0))</f>
        <v>26800</v>
      </c>
      <c r="G23" s="418"/>
      <c r="H23" s="386"/>
      <c r="I23" s="385">
        <f>IF(I11=0,0,ROUND(I19/I11/6*1000,0))</f>
        <v>34400</v>
      </c>
      <c r="J23" s="418"/>
      <c r="K23" s="386"/>
      <c r="L23" s="419">
        <f t="shared" si="1"/>
        <v>7600</v>
      </c>
      <c r="M23" s="419"/>
      <c r="N23" s="407">
        <f t="shared" si="2"/>
        <v>128.35820895522389</v>
      </c>
      <c r="O23" s="408"/>
    </row>
    <row r="24" spans="1:25" s="123" customFormat="1" ht="33" customHeight="1">
      <c r="A24" s="380" t="s">
        <v>117</v>
      </c>
      <c r="B24" s="380"/>
      <c r="C24" s="385">
        <v>12538</v>
      </c>
      <c r="D24" s="418"/>
      <c r="E24" s="386"/>
      <c r="F24" s="385">
        <f>IF(F12=0,0,ROUND(F20/F12/6*1000,0))</f>
        <v>13929</v>
      </c>
      <c r="G24" s="418"/>
      <c r="H24" s="386"/>
      <c r="I24" s="385">
        <f>IF(I12=0,0,ROUND(I20/I12/6*1000,0))</f>
        <v>16396</v>
      </c>
      <c r="J24" s="418"/>
      <c r="K24" s="386"/>
      <c r="L24" s="419">
        <f t="shared" si="1"/>
        <v>2467</v>
      </c>
      <c r="M24" s="419"/>
      <c r="N24" s="407">
        <f t="shared" si="2"/>
        <v>117.71124991025917</v>
      </c>
      <c r="O24" s="408"/>
    </row>
    <row r="25" spans="1:25" s="123" customFormat="1" ht="33" customHeight="1">
      <c r="A25" s="380" t="s">
        <v>119</v>
      </c>
      <c r="B25" s="380"/>
      <c r="C25" s="385">
        <v>9886</v>
      </c>
      <c r="D25" s="418"/>
      <c r="E25" s="386"/>
      <c r="F25" s="385">
        <f>IF(F13=0,0,ROUND(F21/F13/6*1000,0))</f>
        <v>8103</v>
      </c>
      <c r="G25" s="418"/>
      <c r="H25" s="386"/>
      <c r="I25" s="385">
        <f>IF(I13=0,0,ROUND(I21/I13/6*1000,0))</f>
        <v>10709</v>
      </c>
      <c r="J25" s="418"/>
      <c r="K25" s="386"/>
      <c r="L25" s="419">
        <f t="shared" si="1"/>
        <v>2606</v>
      </c>
      <c r="M25" s="419"/>
      <c r="N25" s="407">
        <f t="shared" si="2"/>
        <v>132.160928051339</v>
      </c>
      <c r="O25" s="408"/>
      <c r="W25" s="441"/>
      <c r="X25" s="441"/>
      <c r="Y25" s="441"/>
    </row>
    <row r="26" spans="1:25" s="123" customFormat="1" ht="13.5" customHeight="1">
      <c r="A26" s="49"/>
      <c r="B26" s="49"/>
      <c r="C26" s="49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130"/>
      <c r="O26" s="130"/>
      <c r="W26" s="442"/>
      <c r="X26" s="442"/>
      <c r="Y26" s="442"/>
    </row>
    <row r="27" spans="1:25" ht="21">
      <c r="A27" s="444"/>
      <c r="B27" s="444"/>
      <c r="C27" s="444"/>
      <c r="D27" s="444"/>
      <c r="E27" s="444"/>
      <c r="F27" s="444"/>
      <c r="G27" s="444"/>
      <c r="H27" s="444"/>
      <c r="I27" s="444"/>
      <c r="J27" s="444"/>
      <c r="K27" s="444"/>
      <c r="L27" s="444"/>
      <c r="M27" s="444"/>
      <c r="N27" s="444"/>
      <c r="O27" s="444"/>
      <c r="W27" s="442"/>
      <c r="X27" s="442"/>
      <c r="Y27" s="442"/>
    </row>
    <row r="28" spans="1:25" ht="11.25" customHeight="1">
      <c r="A28" s="51"/>
      <c r="B28" s="51"/>
      <c r="C28" s="51"/>
      <c r="D28" s="51"/>
      <c r="E28" s="51"/>
      <c r="F28" s="51"/>
      <c r="G28" s="51"/>
      <c r="H28" s="51"/>
      <c r="I28" s="51"/>
      <c r="J28" s="45"/>
      <c r="K28" s="45"/>
      <c r="L28" s="45"/>
      <c r="M28" s="45"/>
      <c r="N28" s="45"/>
      <c r="O28" s="45"/>
      <c r="W28" s="442"/>
      <c r="X28" s="442"/>
      <c r="Y28" s="442"/>
    </row>
    <row r="29" spans="1:25" ht="22.8">
      <c r="A29" s="383" t="s">
        <v>187</v>
      </c>
      <c r="B29" s="383"/>
      <c r="C29" s="383"/>
      <c r="D29" s="383"/>
      <c r="E29" s="383"/>
      <c r="F29" s="383"/>
      <c r="G29" s="383"/>
      <c r="H29" s="383"/>
      <c r="I29" s="383"/>
      <c r="J29" s="383"/>
      <c r="W29" s="123"/>
      <c r="X29" s="123"/>
      <c r="Y29" s="123"/>
    </row>
    <row r="30" spans="1:25">
      <c r="A30" s="17"/>
      <c r="W30" s="123"/>
      <c r="X30" s="123"/>
      <c r="Y30" s="123"/>
    </row>
    <row r="31" spans="1:25" ht="52.5" customHeight="1">
      <c r="A31" s="427" t="s">
        <v>217</v>
      </c>
      <c r="B31" s="428"/>
      <c r="C31" s="429"/>
      <c r="D31" s="401" t="s">
        <v>338</v>
      </c>
      <c r="E31" s="401"/>
      <c r="F31" s="401"/>
      <c r="G31" s="401" t="s">
        <v>315</v>
      </c>
      <c r="H31" s="401"/>
      <c r="I31" s="401"/>
      <c r="J31" s="401" t="s">
        <v>115</v>
      </c>
      <c r="K31" s="401"/>
      <c r="L31" s="401"/>
      <c r="M31" s="402" t="s">
        <v>116</v>
      </c>
      <c r="N31" s="403"/>
      <c r="O31" s="404"/>
    </row>
    <row r="32" spans="1:25" ht="155.25" customHeight="1">
      <c r="A32" s="430"/>
      <c r="B32" s="431"/>
      <c r="C32" s="432"/>
      <c r="D32" s="133" t="s">
        <v>181</v>
      </c>
      <c r="E32" s="133" t="s">
        <v>130</v>
      </c>
      <c r="F32" s="133" t="s">
        <v>182</v>
      </c>
      <c r="G32" s="133" t="s">
        <v>181</v>
      </c>
      <c r="H32" s="133" t="s">
        <v>130</v>
      </c>
      <c r="I32" s="133" t="s">
        <v>182</v>
      </c>
      <c r="J32" s="133" t="s">
        <v>181</v>
      </c>
      <c r="K32" s="133" t="s">
        <v>130</v>
      </c>
      <c r="L32" s="133" t="s">
        <v>182</v>
      </c>
      <c r="M32" s="19" t="s">
        <v>101</v>
      </c>
      <c r="N32" s="19" t="s">
        <v>102</v>
      </c>
      <c r="O32" s="19" t="s">
        <v>138</v>
      </c>
    </row>
    <row r="33" spans="1:15" ht="25.5" customHeight="1">
      <c r="A33" s="402">
        <v>1</v>
      </c>
      <c r="B33" s="403"/>
      <c r="C33" s="404"/>
      <c r="D33" s="133">
        <v>2</v>
      </c>
      <c r="E33" s="133">
        <v>3</v>
      </c>
      <c r="F33" s="133">
        <v>4</v>
      </c>
      <c r="G33" s="133">
        <v>5</v>
      </c>
      <c r="H33" s="31">
        <v>6</v>
      </c>
      <c r="I33" s="31">
        <v>7</v>
      </c>
      <c r="J33" s="31">
        <v>8</v>
      </c>
      <c r="K33" s="31">
        <v>9</v>
      </c>
      <c r="L33" s="31">
        <v>10</v>
      </c>
      <c r="M33" s="31">
        <v>11</v>
      </c>
      <c r="N33" s="31">
        <v>12</v>
      </c>
      <c r="O33" s="31">
        <v>13</v>
      </c>
    </row>
    <row r="34" spans="1:15" s="45" customFormat="1" ht="23.25" customHeight="1">
      <c r="A34" s="377" t="s">
        <v>272</v>
      </c>
      <c r="B34" s="378"/>
      <c r="C34" s="379"/>
      <c r="D34" s="237">
        <v>35</v>
      </c>
      <c r="E34" s="233"/>
      <c r="F34" s="233"/>
      <c r="G34" s="542">
        <v>109.2</v>
      </c>
      <c r="H34" s="232"/>
      <c r="I34" s="209"/>
      <c r="J34" s="239">
        <f>G34-D34</f>
        <v>74.2</v>
      </c>
      <c r="K34" s="209"/>
      <c r="L34" s="209"/>
      <c r="M34" s="176">
        <f>IF(D34=0,0,G34/D34*100)</f>
        <v>312</v>
      </c>
      <c r="N34" s="209"/>
      <c r="O34" s="209"/>
    </row>
    <row r="35" spans="1:15" s="45" customFormat="1" ht="23.25" customHeight="1">
      <c r="A35" s="377" t="s">
        <v>273</v>
      </c>
      <c r="B35" s="378"/>
      <c r="C35" s="379"/>
      <c r="D35" s="237">
        <v>118.6</v>
      </c>
      <c r="E35" s="213"/>
      <c r="F35" s="213"/>
      <c r="G35" s="542">
        <v>124.5</v>
      </c>
      <c r="H35" s="209"/>
      <c r="I35" s="209"/>
      <c r="J35" s="239">
        <f t="shared" ref="J35:J41" si="3">G35-D35</f>
        <v>5.9000000000000057</v>
      </c>
      <c r="K35" s="209"/>
      <c r="L35" s="209"/>
      <c r="M35" s="176">
        <f t="shared" ref="M35:M41" si="4">IF(D35=0,0,G35/D35*100)</f>
        <v>104.97470489038787</v>
      </c>
      <c r="N35" s="209"/>
      <c r="O35" s="209"/>
    </row>
    <row r="36" spans="1:15" s="45" customFormat="1" ht="23.25" customHeight="1">
      <c r="A36" s="234" t="s">
        <v>274</v>
      </c>
      <c r="B36" s="231"/>
      <c r="C36" s="235"/>
      <c r="D36" s="237">
        <v>330</v>
      </c>
      <c r="E36" s="213"/>
      <c r="F36" s="213"/>
      <c r="G36" s="542">
        <v>197.7</v>
      </c>
      <c r="H36" s="209"/>
      <c r="I36" s="209"/>
      <c r="J36" s="239">
        <f t="shared" si="3"/>
        <v>-132.30000000000001</v>
      </c>
      <c r="K36" s="209"/>
      <c r="L36" s="209"/>
      <c r="M36" s="176">
        <f t="shared" si="4"/>
        <v>59.909090909090899</v>
      </c>
      <c r="N36" s="209"/>
      <c r="O36" s="209"/>
    </row>
    <row r="37" spans="1:15" s="45" customFormat="1" ht="23.25" customHeight="1">
      <c r="A37" s="377" t="s">
        <v>275</v>
      </c>
      <c r="B37" s="378"/>
      <c r="C37" s="379"/>
      <c r="D37" s="237">
        <v>704.1</v>
      </c>
      <c r="E37" s="213"/>
      <c r="F37" s="213"/>
      <c r="G37" s="542">
        <v>757.3</v>
      </c>
      <c r="H37" s="209"/>
      <c r="I37" s="209"/>
      <c r="J37" s="239">
        <f t="shared" si="3"/>
        <v>53.199999999999932</v>
      </c>
      <c r="K37" s="209"/>
      <c r="L37" s="209"/>
      <c r="M37" s="176">
        <f t="shared" si="4"/>
        <v>107.5557449225962</v>
      </c>
      <c r="N37" s="209"/>
      <c r="O37" s="209"/>
    </row>
    <row r="38" spans="1:15" s="45" customFormat="1" ht="23.25" customHeight="1">
      <c r="A38" s="377" t="s">
        <v>276</v>
      </c>
      <c r="B38" s="378"/>
      <c r="C38" s="379"/>
      <c r="D38" s="237">
        <v>31.6</v>
      </c>
      <c r="E38" s="233"/>
      <c r="F38" s="233"/>
      <c r="G38" s="542">
        <v>32.1</v>
      </c>
      <c r="H38" s="232"/>
      <c r="I38" s="232"/>
      <c r="J38" s="239">
        <f t="shared" si="3"/>
        <v>0.5</v>
      </c>
      <c r="K38" s="232"/>
      <c r="L38" s="232"/>
      <c r="M38" s="176">
        <f t="shared" si="4"/>
        <v>101.58227848101266</v>
      </c>
      <c r="N38" s="232"/>
      <c r="O38" s="232"/>
    </row>
    <row r="39" spans="1:15" s="45" customFormat="1" ht="22.95" customHeight="1">
      <c r="A39" s="234" t="s">
        <v>277</v>
      </c>
      <c r="B39" s="231"/>
      <c r="C39" s="235"/>
      <c r="D39" s="237">
        <v>388.5</v>
      </c>
      <c r="E39" s="233"/>
      <c r="F39" s="233"/>
      <c r="G39" s="542">
        <v>312.89999999999998</v>
      </c>
      <c r="H39" s="232"/>
      <c r="I39" s="232"/>
      <c r="J39" s="239">
        <f t="shared" si="3"/>
        <v>-75.600000000000023</v>
      </c>
      <c r="K39" s="232"/>
      <c r="L39" s="232"/>
      <c r="M39" s="176">
        <f t="shared" si="4"/>
        <v>80.540540540540533</v>
      </c>
      <c r="N39" s="232"/>
      <c r="O39" s="232"/>
    </row>
    <row r="40" spans="1:15" s="45" customFormat="1" ht="22.95" customHeight="1">
      <c r="A40" s="377" t="s">
        <v>316</v>
      </c>
      <c r="B40" s="378"/>
      <c r="C40" s="249"/>
      <c r="D40" s="237">
        <v>0</v>
      </c>
      <c r="E40" s="248"/>
      <c r="F40" s="248"/>
      <c r="G40" s="542">
        <v>3.3</v>
      </c>
      <c r="H40" s="247"/>
      <c r="I40" s="247"/>
      <c r="J40" s="250">
        <f t="shared" si="3"/>
        <v>3.3</v>
      </c>
      <c r="K40" s="247"/>
      <c r="L40" s="247"/>
      <c r="M40" s="176">
        <f t="shared" si="4"/>
        <v>0</v>
      </c>
      <c r="N40" s="247"/>
      <c r="O40" s="247"/>
    </row>
    <row r="41" spans="1:15" s="45" customFormat="1" ht="23.25" customHeight="1">
      <c r="A41" s="377" t="s">
        <v>278</v>
      </c>
      <c r="B41" s="378"/>
      <c r="C41" s="379"/>
      <c r="D41" s="237">
        <v>75.099999999999994</v>
      </c>
      <c r="E41" s="175"/>
      <c r="F41" s="175"/>
      <c r="G41" s="542">
        <v>63.2</v>
      </c>
      <c r="H41" s="126"/>
      <c r="I41" s="126"/>
      <c r="J41" s="239">
        <f t="shared" si="3"/>
        <v>-11.899999999999991</v>
      </c>
      <c r="K41" s="126"/>
      <c r="L41" s="126"/>
      <c r="M41" s="176">
        <f t="shared" si="4"/>
        <v>84.154460719041296</v>
      </c>
      <c r="N41" s="126"/>
      <c r="O41" s="126"/>
    </row>
    <row r="42" spans="1:15" s="45" customFormat="1" ht="33" customHeight="1">
      <c r="A42" s="390" t="s">
        <v>35</v>
      </c>
      <c r="B42" s="391"/>
      <c r="C42" s="392"/>
      <c r="D42" s="238">
        <f>SUM(D34:D41)</f>
        <v>1682.8999999999999</v>
      </c>
      <c r="E42" s="132"/>
      <c r="F42" s="53"/>
      <c r="G42" s="543">
        <f>SUM(G34:G41)</f>
        <v>1600.1999999999998</v>
      </c>
      <c r="H42" s="132"/>
      <c r="I42" s="53"/>
      <c r="J42" s="53">
        <f>SUM(J34:J41)</f>
        <v>-82.700000000000088</v>
      </c>
      <c r="K42" s="132"/>
      <c r="L42" s="53"/>
      <c r="M42" s="177">
        <f>IF(D42=0,0,G42/D42*100)</f>
        <v>95.085863687681965</v>
      </c>
      <c r="N42" s="132"/>
      <c r="O42" s="53"/>
    </row>
    <row r="43" spans="1:15" ht="35.25" customHeight="1">
      <c r="A43" s="20"/>
      <c r="B43" s="21"/>
      <c r="C43" s="21"/>
      <c r="D43" s="21"/>
      <c r="E43" s="21"/>
      <c r="F43" s="131"/>
      <c r="G43" s="131"/>
      <c r="H43" s="131"/>
      <c r="I43" s="22"/>
      <c r="J43" s="22"/>
      <c r="K43" s="22"/>
      <c r="L43" s="22"/>
      <c r="M43" s="22"/>
      <c r="N43" s="22"/>
      <c r="O43" s="23"/>
    </row>
    <row r="44" spans="1:15" ht="22.8">
      <c r="A44" s="383" t="s">
        <v>188</v>
      </c>
      <c r="B44" s="383"/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</row>
    <row r="45" spans="1:15">
      <c r="A45" s="17"/>
      <c r="O45" s="24" t="s">
        <v>264</v>
      </c>
    </row>
    <row r="46" spans="1:15" ht="56.25" customHeight="1">
      <c r="A46" s="125" t="s">
        <v>74</v>
      </c>
      <c r="B46" s="332" t="s">
        <v>48</v>
      </c>
      <c r="C46" s="332"/>
      <c r="D46" s="332" t="s">
        <v>43</v>
      </c>
      <c r="E46" s="332"/>
      <c r="F46" s="332" t="s">
        <v>44</v>
      </c>
      <c r="G46" s="332"/>
      <c r="H46" s="332" t="s">
        <v>58</v>
      </c>
      <c r="I46" s="332"/>
      <c r="J46" s="332"/>
      <c r="K46" s="399" t="s">
        <v>268</v>
      </c>
      <c r="L46" s="400"/>
      <c r="M46" s="399" t="s">
        <v>16</v>
      </c>
      <c r="N46" s="445"/>
      <c r="O46" s="400"/>
    </row>
    <row r="47" spans="1:15" ht="24.75" customHeight="1">
      <c r="A47" s="126">
        <v>1</v>
      </c>
      <c r="B47" s="333">
        <v>2</v>
      </c>
      <c r="C47" s="333"/>
      <c r="D47" s="333">
        <v>3</v>
      </c>
      <c r="E47" s="333"/>
      <c r="F47" s="333">
        <v>4</v>
      </c>
      <c r="G47" s="333"/>
      <c r="H47" s="333">
        <v>5</v>
      </c>
      <c r="I47" s="333"/>
      <c r="J47" s="333"/>
      <c r="K47" s="333">
        <v>6</v>
      </c>
      <c r="L47" s="333"/>
      <c r="M47" s="388">
        <v>7</v>
      </c>
      <c r="N47" s="393"/>
      <c r="O47" s="389"/>
    </row>
    <row r="48" spans="1:15" ht="22.5" customHeight="1">
      <c r="A48" s="181"/>
      <c r="B48" s="394"/>
      <c r="C48" s="394"/>
      <c r="D48" s="395"/>
      <c r="E48" s="395"/>
      <c r="F48" s="396"/>
      <c r="G48" s="396"/>
      <c r="H48" s="397"/>
      <c r="I48" s="398"/>
      <c r="J48" s="398"/>
      <c r="K48" s="385"/>
      <c r="L48" s="386"/>
      <c r="M48" s="387"/>
      <c r="N48" s="387"/>
      <c r="O48" s="387"/>
    </row>
    <row r="49" spans="1:15" s="212" customFormat="1" ht="22.5" customHeight="1">
      <c r="A49" s="214"/>
      <c r="B49" s="394"/>
      <c r="C49" s="394"/>
      <c r="D49" s="395"/>
      <c r="E49" s="395"/>
      <c r="F49" s="396"/>
      <c r="G49" s="396"/>
      <c r="H49" s="397"/>
      <c r="I49" s="398"/>
      <c r="J49" s="398"/>
      <c r="K49" s="385"/>
      <c r="L49" s="386"/>
      <c r="M49" s="387"/>
      <c r="N49" s="387"/>
      <c r="O49" s="387"/>
    </row>
    <row r="50" spans="1:15" s="212" customFormat="1" ht="22.5" customHeight="1">
      <c r="A50" s="214"/>
      <c r="B50" s="394"/>
      <c r="C50" s="394"/>
      <c r="D50" s="395"/>
      <c r="E50" s="395"/>
      <c r="F50" s="396"/>
      <c r="G50" s="396"/>
      <c r="H50" s="397"/>
      <c r="I50" s="398"/>
      <c r="J50" s="398"/>
      <c r="K50" s="385"/>
      <c r="L50" s="386"/>
      <c r="M50" s="387"/>
      <c r="N50" s="387"/>
      <c r="O50" s="387"/>
    </row>
    <row r="51" spans="1:15" s="212" customFormat="1" ht="22.5" customHeight="1">
      <c r="A51" s="214"/>
      <c r="B51" s="394"/>
      <c r="C51" s="394"/>
      <c r="D51" s="395"/>
      <c r="E51" s="395"/>
      <c r="F51" s="396"/>
      <c r="G51" s="396"/>
      <c r="H51" s="397"/>
      <c r="I51" s="398"/>
      <c r="J51" s="398"/>
      <c r="K51" s="385"/>
      <c r="L51" s="386"/>
      <c r="M51" s="387"/>
      <c r="N51" s="387"/>
      <c r="O51" s="387"/>
    </row>
    <row r="52" spans="1:15" ht="30" customHeight="1">
      <c r="A52" s="54" t="s">
        <v>35</v>
      </c>
      <c r="B52" s="405" t="s">
        <v>17</v>
      </c>
      <c r="C52" s="405"/>
      <c r="D52" s="405" t="s">
        <v>17</v>
      </c>
      <c r="E52" s="405"/>
      <c r="F52" s="405" t="s">
        <v>17</v>
      </c>
      <c r="G52" s="405"/>
      <c r="H52" s="406"/>
      <c r="I52" s="406"/>
      <c r="J52" s="406"/>
      <c r="K52" s="446">
        <f>SUM(K48:L48)</f>
        <v>0</v>
      </c>
      <c r="L52" s="447"/>
      <c r="M52" s="384"/>
      <c r="N52" s="384"/>
      <c r="O52" s="384"/>
    </row>
    <row r="53" spans="1:15">
      <c r="A53" s="131"/>
      <c r="B53" s="129"/>
      <c r="C53" s="129"/>
      <c r="D53" s="129"/>
      <c r="E53" s="129"/>
      <c r="F53" s="129" t="s">
        <v>208</v>
      </c>
      <c r="G53" s="129"/>
      <c r="H53" s="129"/>
      <c r="I53" s="129"/>
      <c r="J53" s="129"/>
      <c r="K53" s="123"/>
      <c r="L53" s="123"/>
      <c r="M53" s="123"/>
      <c r="N53" s="123"/>
      <c r="O53" s="123"/>
    </row>
    <row r="54" spans="1:15" ht="22.8">
      <c r="A54" s="383" t="s">
        <v>193</v>
      </c>
      <c r="B54" s="383"/>
      <c r="C54" s="383"/>
      <c r="D54" s="383"/>
      <c r="E54" s="383"/>
      <c r="F54" s="383"/>
      <c r="G54" s="383"/>
      <c r="H54" s="383"/>
      <c r="I54" s="383"/>
      <c r="J54" s="383"/>
      <c r="K54" s="383"/>
      <c r="L54" s="383"/>
      <c r="M54" s="383"/>
      <c r="N54" s="383"/>
      <c r="O54" s="383"/>
    </row>
    <row r="55" spans="1:15" ht="20.25" customHeight="1">
      <c r="A55" s="22"/>
      <c r="B55" s="25"/>
      <c r="C55" s="22"/>
      <c r="D55" s="22"/>
      <c r="E55" s="22"/>
      <c r="F55" s="22"/>
      <c r="G55" s="22"/>
      <c r="H55" s="22"/>
      <c r="I55" s="23"/>
      <c r="O55" s="24"/>
    </row>
    <row r="56" spans="1:15" ht="42.75" customHeight="1">
      <c r="A56" s="332" t="s">
        <v>42</v>
      </c>
      <c r="B56" s="332"/>
      <c r="C56" s="332"/>
      <c r="D56" s="332" t="s">
        <v>269</v>
      </c>
      <c r="E56" s="332"/>
      <c r="F56" s="332" t="s">
        <v>342</v>
      </c>
      <c r="G56" s="332"/>
      <c r="H56" s="332"/>
      <c r="I56" s="332"/>
      <c r="J56" s="332" t="s">
        <v>343</v>
      </c>
      <c r="K56" s="332"/>
      <c r="L56" s="332"/>
      <c r="M56" s="332"/>
      <c r="N56" s="332" t="s">
        <v>344</v>
      </c>
      <c r="O56" s="332"/>
    </row>
    <row r="57" spans="1:15" ht="42.75" customHeight="1">
      <c r="A57" s="332"/>
      <c r="B57" s="332"/>
      <c r="C57" s="332"/>
      <c r="D57" s="332"/>
      <c r="E57" s="332"/>
      <c r="F57" s="333" t="s">
        <v>103</v>
      </c>
      <c r="G57" s="333"/>
      <c r="H57" s="332" t="s">
        <v>104</v>
      </c>
      <c r="I57" s="332"/>
      <c r="J57" s="333" t="s">
        <v>103</v>
      </c>
      <c r="K57" s="333"/>
      <c r="L57" s="332" t="s">
        <v>104</v>
      </c>
      <c r="M57" s="332"/>
      <c r="N57" s="332"/>
      <c r="O57" s="332"/>
    </row>
    <row r="58" spans="1:15" ht="27" customHeight="1">
      <c r="A58" s="332">
        <v>1</v>
      </c>
      <c r="B58" s="332"/>
      <c r="C58" s="332"/>
      <c r="D58" s="399">
        <v>2</v>
      </c>
      <c r="E58" s="400"/>
      <c r="F58" s="399">
        <v>3</v>
      </c>
      <c r="G58" s="400"/>
      <c r="H58" s="388">
        <v>4</v>
      </c>
      <c r="I58" s="389"/>
      <c r="J58" s="388">
        <v>5</v>
      </c>
      <c r="K58" s="389"/>
      <c r="L58" s="388">
        <v>6</v>
      </c>
      <c r="M58" s="389"/>
      <c r="N58" s="388">
        <v>7</v>
      </c>
      <c r="O58" s="389"/>
    </row>
    <row r="59" spans="1:15" ht="30.75" customHeight="1">
      <c r="A59" s="380" t="s">
        <v>127</v>
      </c>
      <c r="B59" s="380"/>
      <c r="C59" s="380"/>
      <c r="D59" s="381">
        <f>SUM(D61:E62)</f>
        <v>0</v>
      </c>
      <c r="E59" s="382"/>
      <c r="F59" s="381">
        <f t="shared" ref="F59" si="5">SUM(F61:G62)</f>
        <v>0</v>
      </c>
      <c r="G59" s="382"/>
      <c r="H59" s="381">
        <f t="shared" ref="H59" si="6">SUM(H61:I62)</f>
        <v>0</v>
      </c>
      <c r="I59" s="382"/>
      <c r="J59" s="381">
        <f t="shared" ref="J59" si="7">SUM(J61:K62)</f>
        <v>0</v>
      </c>
      <c r="K59" s="382"/>
      <c r="L59" s="381">
        <f t="shared" ref="L59" si="8">SUM(L61:M62)</f>
        <v>0</v>
      </c>
      <c r="M59" s="382"/>
      <c r="N59" s="381">
        <f t="shared" ref="N59" si="9">SUM(N61:O62)</f>
        <v>0</v>
      </c>
      <c r="O59" s="382"/>
    </row>
    <row r="60" spans="1:15" ht="27.75" customHeight="1">
      <c r="A60" s="380" t="s">
        <v>61</v>
      </c>
      <c r="B60" s="380"/>
      <c r="C60" s="380"/>
      <c r="D60" s="381"/>
      <c r="E60" s="382"/>
      <c r="F60" s="381"/>
      <c r="G60" s="382"/>
      <c r="H60" s="381"/>
      <c r="I60" s="382"/>
      <c r="J60" s="381"/>
      <c r="K60" s="382"/>
      <c r="L60" s="381"/>
      <c r="M60" s="382"/>
      <c r="N60" s="381"/>
      <c r="O60" s="382"/>
    </row>
    <row r="61" spans="1:15" s="212" customFormat="1" ht="23.25" customHeight="1">
      <c r="A61" s="380"/>
      <c r="B61" s="380"/>
      <c r="C61" s="380"/>
      <c r="D61" s="381"/>
      <c r="E61" s="382"/>
      <c r="F61" s="381"/>
      <c r="G61" s="382"/>
      <c r="H61" s="381"/>
      <c r="I61" s="382"/>
      <c r="J61" s="381"/>
      <c r="K61" s="382"/>
      <c r="L61" s="381"/>
      <c r="M61" s="382"/>
      <c r="N61" s="381">
        <f>D61+H61-L61</f>
        <v>0</v>
      </c>
      <c r="O61" s="382"/>
    </row>
    <row r="62" spans="1:15" s="212" customFormat="1" ht="23.25" customHeight="1">
      <c r="A62" s="380"/>
      <c r="B62" s="380"/>
      <c r="C62" s="380"/>
      <c r="D62" s="381"/>
      <c r="E62" s="382"/>
      <c r="F62" s="381"/>
      <c r="G62" s="382"/>
      <c r="H62" s="381"/>
      <c r="I62" s="382"/>
      <c r="J62" s="381"/>
      <c r="K62" s="382"/>
      <c r="L62" s="381"/>
      <c r="M62" s="382"/>
      <c r="N62" s="381">
        <f>D62+H62-L62</f>
        <v>0</v>
      </c>
      <c r="O62" s="382"/>
    </row>
    <row r="63" spans="1:15" s="212" customFormat="1" ht="30.75" customHeight="1">
      <c r="A63" s="380" t="s">
        <v>128</v>
      </c>
      <c r="B63" s="380"/>
      <c r="C63" s="380"/>
      <c r="D63" s="381">
        <f>SUM(D65:E66)</f>
        <v>0</v>
      </c>
      <c r="E63" s="382"/>
      <c r="F63" s="381">
        <f t="shared" ref="F63" si="10">SUM(F65:G66)</f>
        <v>0</v>
      </c>
      <c r="G63" s="382"/>
      <c r="H63" s="381">
        <f t="shared" ref="H63" si="11">SUM(H65:I66)</f>
        <v>0</v>
      </c>
      <c r="I63" s="382"/>
      <c r="J63" s="381">
        <f t="shared" ref="J63" si="12">SUM(J65:K66)</f>
        <v>0</v>
      </c>
      <c r="K63" s="382"/>
      <c r="L63" s="381">
        <f t="shared" ref="L63" si="13">SUM(L65:M66)</f>
        <v>0</v>
      </c>
      <c r="M63" s="382"/>
      <c r="N63" s="381">
        <f t="shared" ref="N63" si="14">SUM(N65:O66)</f>
        <v>0</v>
      </c>
      <c r="O63" s="382"/>
    </row>
    <row r="64" spans="1:15" s="212" customFormat="1" ht="27.75" customHeight="1">
      <c r="A64" s="380" t="s">
        <v>218</v>
      </c>
      <c r="B64" s="380"/>
      <c r="C64" s="380"/>
      <c r="D64" s="381"/>
      <c r="E64" s="382"/>
      <c r="F64" s="381"/>
      <c r="G64" s="382"/>
      <c r="H64" s="381"/>
      <c r="I64" s="382"/>
      <c r="J64" s="381"/>
      <c r="K64" s="382"/>
      <c r="L64" s="381"/>
      <c r="M64" s="382"/>
      <c r="N64" s="381"/>
      <c r="O64" s="382"/>
    </row>
    <row r="65" spans="1:15" s="212" customFormat="1" ht="23.25" customHeight="1">
      <c r="A65" s="380"/>
      <c r="B65" s="380"/>
      <c r="C65" s="380"/>
      <c r="D65" s="381"/>
      <c r="E65" s="382"/>
      <c r="F65" s="381"/>
      <c r="G65" s="382"/>
      <c r="H65" s="381"/>
      <c r="I65" s="382"/>
      <c r="J65" s="381"/>
      <c r="K65" s="382"/>
      <c r="L65" s="381">
        <v>0</v>
      </c>
      <c r="M65" s="382"/>
      <c r="N65" s="381">
        <f>D65+H65-L65</f>
        <v>0</v>
      </c>
      <c r="O65" s="382"/>
    </row>
    <row r="66" spans="1:15" s="212" customFormat="1" ht="23.25" customHeight="1">
      <c r="A66" s="380"/>
      <c r="B66" s="380"/>
      <c r="C66" s="380"/>
      <c r="D66" s="381"/>
      <c r="E66" s="382"/>
      <c r="F66" s="381"/>
      <c r="G66" s="382"/>
      <c r="H66" s="381"/>
      <c r="I66" s="382"/>
      <c r="J66" s="381"/>
      <c r="K66" s="382"/>
      <c r="L66" s="381"/>
      <c r="M66" s="382"/>
      <c r="N66" s="381">
        <f>D66+H66-L66</f>
        <v>0</v>
      </c>
      <c r="O66" s="382"/>
    </row>
    <row r="67" spans="1:15" s="212" customFormat="1" ht="30.75" customHeight="1">
      <c r="A67" s="380" t="s">
        <v>129</v>
      </c>
      <c r="B67" s="380"/>
      <c r="C67" s="380"/>
      <c r="D67" s="381">
        <f>SUM(D69:E70)</f>
        <v>0</v>
      </c>
      <c r="E67" s="382"/>
      <c r="F67" s="381">
        <f t="shared" ref="F67" si="15">SUM(F69:G70)</f>
        <v>0</v>
      </c>
      <c r="G67" s="382"/>
      <c r="H67" s="381">
        <f t="shared" ref="H67" si="16">SUM(H69:I70)</f>
        <v>0</v>
      </c>
      <c r="I67" s="382"/>
      <c r="J67" s="381">
        <f t="shared" ref="J67" si="17">SUM(J69:K70)</f>
        <v>0</v>
      </c>
      <c r="K67" s="382"/>
      <c r="L67" s="381">
        <f t="shared" ref="L67" si="18">SUM(L69:M70)</f>
        <v>0</v>
      </c>
      <c r="M67" s="382"/>
      <c r="N67" s="381">
        <f t="shared" ref="N67" si="19">SUM(N69:O70)</f>
        <v>0</v>
      </c>
      <c r="O67" s="382"/>
    </row>
    <row r="68" spans="1:15" s="212" customFormat="1" ht="27.75" customHeight="1">
      <c r="A68" s="380" t="s">
        <v>61</v>
      </c>
      <c r="B68" s="380"/>
      <c r="C68" s="380"/>
      <c r="D68" s="381"/>
      <c r="E68" s="382"/>
      <c r="F68" s="381"/>
      <c r="G68" s="382"/>
      <c r="H68" s="381"/>
      <c r="I68" s="382"/>
      <c r="J68" s="381"/>
      <c r="K68" s="382"/>
      <c r="L68" s="381"/>
      <c r="M68" s="382"/>
      <c r="N68" s="381"/>
      <c r="O68" s="382"/>
    </row>
    <row r="69" spans="1:15" s="212" customFormat="1" ht="23.25" customHeight="1">
      <c r="A69" s="380"/>
      <c r="B69" s="380"/>
      <c r="C69" s="380"/>
      <c r="D69" s="381"/>
      <c r="E69" s="382"/>
      <c r="F69" s="381"/>
      <c r="G69" s="382"/>
      <c r="H69" s="381"/>
      <c r="I69" s="382"/>
      <c r="J69" s="381"/>
      <c r="K69" s="382"/>
      <c r="L69" s="381"/>
      <c r="M69" s="382"/>
      <c r="N69" s="381">
        <f>D69+H69-L69</f>
        <v>0</v>
      </c>
      <c r="O69" s="382"/>
    </row>
    <row r="70" spans="1:15" s="212" customFormat="1" ht="23.25" customHeight="1">
      <c r="A70" s="380"/>
      <c r="B70" s="380"/>
      <c r="C70" s="380"/>
      <c r="D70" s="381"/>
      <c r="E70" s="382"/>
      <c r="F70" s="381"/>
      <c r="G70" s="382"/>
      <c r="H70" s="381"/>
      <c r="I70" s="382"/>
      <c r="J70" s="381"/>
      <c r="K70" s="382"/>
      <c r="L70" s="381"/>
      <c r="M70" s="382"/>
      <c r="N70" s="381">
        <f>D70+H70-L70</f>
        <v>0</v>
      </c>
      <c r="O70" s="382"/>
    </row>
    <row r="71" spans="1:15" ht="51" customHeight="1">
      <c r="A71" s="334" t="s">
        <v>35</v>
      </c>
      <c r="B71" s="334"/>
      <c r="C71" s="334"/>
      <c r="D71" s="425">
        <f>SUM(D59,D63,D67)</f>
        <v>0</v>
      </c>
      <c r="E71" s="426"/>
      <c r="F71" s="425">
        <f t="shared" ref="F71" si="20">SUM(F59,F63,F67)</f>
        <v>0</v>
      </c>
      <c r="G71" s="426"/>
      <c r="H71" s="425">
        <f t="shared" ref="H71" si="21">SUM(H59,H63,H67)</f>
        <v>0</v>
      </c>
      <c r="I71" s="426"/>
      <c r="J71" s="425">
        <f t="shared" ref="J71" si="22">SUM(J59,J63,J67)</f>
        <v>0</v>
      </c>
      <c r="K71" s="426"/>
      <c r="L71" s="425">
        <f t="shared" ref="L71" si="23">SUM(L59,L63,L67)</f>
        <v>0</v>
      </c>
      <c r="M71" s="426"/>
      <c r="N71" s="425">
        <f t="shared" ref="N71" si="24">SUM(N59,N63,N67)</f>
        <v>0</v>
      </c>
      <c r="O71" s="426"/>
    </row>
    <row r="72" spans="1:15">
      <c r="C72" s="26"/>
      <c r="D72" s="26"/>
      <c r="E72" s="26"/>
    </row>
    <row r="73" spans="1:15">
      <c r="C73" s="26"/>
      <c r="D73" s="26"/>
      <c r="E73" s="26"/>
    </row>
    <row r="74" spans="1:15">
      <c r="A74" s="124"/>
      <c r="C74" s="26"/>
      <c r="D74" s="26"/>
      <c r="E74" s="26"/>
    </row>
    <row r="75" spans="1:15">
      <c r="A75" s="24"/>
      <c r="C75" s="26"/>
      <c r="D75" s="26"/>
      <c r="E75" s="26"/>
      <c r="F75" s="24"/>
      <c r="G75" s="24"/>
      <c r="L75" s="355"/>
      <c r="M75" s="443"/>
      <c r="N75" s="443"/>
      <c r="O75" s="443"/>
    </row>
    <row r="76" spans="1:15">
      <c r="C76" s="26"/>
      <c r="D76" s="26"/>
      <c r="E76" s="26"/>
    </row>
    <row r="77" spans="1:15">
      <c r="C77" s="26"/>
      <c r="D77" s="26"/>
      <c r="E77" s="26"/>
    </row>
    <row r="78" spans="1:15">
      <c r="C78" s="26"/>
      <c r="D78" s="26"/>
      <c r="E78" s="26"/>
    </row>
    <row r="79" spans="1:15">
      <c r="C79" s="26"/>
      <c r="D79" s="26"/>
      <c r="E79" s="26"/>
    </row>
    <row r="80" spans="1:15">
      <c r="C80" s="26"/>
      <c r="D80" s="26"/>
      <c r="E80" s="26"/>
    </row>
    <row r="81" spans="3:5">
      <c r="C81" s="26"/>
      <c r="D81" s="26"/>
      <c r="E81" s="26"/>
    </row>
    <row r="82" spans="3:5">
      <c r="C82" s="26"/>
      <c r="D82" s="26"/>
      <c r="E82" s="26"/>
    </row>
    <row r="83" spans="3:5">
      <c r="C83" s="26"/>
      <c r="D83" s="26"/>
      <c r="E83" s="26"/>
    </row>
    <row r="84" spans="3:5">
      <c r="C84" s="26"/>
      <c r="D84" s="26"/>
      <c r="E84" s="26"/>
    </row>
    <row r="85" spans="3:5">
      <c r="C85" s="26"/>
      <c r="D85" s="26"/>
      <c r="E85" s="26"/>
    </row>
  </sheetData>
  <mergeCells count="285">
    <mergeCell ref="W25:Y25"/>
    <mergeCell ref="W26:Y26"/>
    <mergeCell ref="W27:Y27"/>
    <mergeCell ref="W28:Y28"/>
    <mergeCell ref="L75:O75"/>
    <mergeCell ref="C15:E15"/>
    <mergeCell ref="C16:E16"/>
    <mergeCell ref="C17:E17"/>
    <mergeCell ref="A24:B24"/>
    <mergeCell ref="N15:O15"/>
    <mergeCell ref="N16:O16"/>
    <mergeCell ref="A27:O27"/>
    <mergeCell ref="F16:H16"/>
    <mergeCell ref="M48:O48"/>
    <mergeCell ref="K48:L48"/>
    <mergeCell ref="K47:L47"/>
    <mergeCell ref="B48:C48"/>
    <mergeCell ref="H48:J48"/>
    <mergeCell ref="K46:L46"/>
    <mergeCell ref="M46:O46"/>
    <mergeCell ref="B46:C46"/>
    <mergeCell ref="H58:I58"/>
    <mergeCell ref="K52:L52"/>
    <mergeCell ref="J58:K58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C24:E24"/>
    <mergeCell ref="C18:E18"/>
    <mergeCell ref="C21:E21"/>
    <mergeCell ref="C22:E22"/>
    <mergeCell ref="L15:M15"/>
    <mergeCell ref="F14:H14"/>
    <mergeCell ref="L16:M16"/>
    <mergeCell ref="I16:K16"/>
    <mergeCell ref="F15:H15"/>
    <mergeCell ref="I15:K15"/>
    <mergeCell ref="F12:H12"/>
    <mergeCell ref="F13:H13"/>
    <mergeCell ref="I14:K14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L14:M14"/>
    <mergeCell ref="A2:O2"/>
    <mergeCell ref="A3:O3"/>
    <mergeCell ref="I11:K11"/>
    <mergeCell ref="F48:G48"/>
    <mergeCell ref="D46:E46"/>
    <mergeCell ref="J31:L31"/>
    <mergeCell ref="M31:O31"/>
    <mergeCell ref="A44:O44"/>
    <mergeCell ref="F46:G46"/>
    <mergeCell ref="H46:J46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A65:C65"/>
    <mergeCell ref="A71:C71"/>
    <mergeCell ref="D62:E62"/>
    <mergeCell ref="A68:C68"/>
    <mergeCell ref="D66:E66"/>
    <mergeCell ref="F66:G66"/>
    <mergeCell ref="A67:C67"/>
    <mergeCell ref="A66:C66"/>
    <mergeCell ref="A70:C70"/>
    <mergeCell ref="A63:C63"/>
    <mergeCell ref="D67:E67"/>
    <mergeCell ref="F67:G67"/>
    <mergeCell ref="A69:C69"/>
    <mergeCell ref="D69:E69"/>
    <mergeCell ref="F69:G69"/>
    <mergeCell ref="F65:G65"/>
    <mergeCell ref="N68:O68"/>
    <mergeCell ref="L68:M68"/>
    <mergeCell ref="H68:I68"/>
    <mergeCell ref="L63:M63"/>
    <mergeCell ref="H64:I64"/>
    <mergeCell ref="J68:K68"/>
    <mergeCell ref="D65:E65"/>
    <mergeCell ref="N65:O65"/>
    <mergeCell ref="A60:C60"/>
    <mergeCell ref="L62:M62"/>
    <mergeCell ref="J62:K62"/>
    <mergeCell ref="D68:E68"/>
    <mergeCell ref="F68:G68"/>
    <mergeCell ref="A62:C62"/>
    <mergeCell ref="D64:E64"/>
    <mergeCell ref="A64:C64"/>
    <mergeCell ref="F64:G64"/>
    <mergeCell ref="D63:E63"/>
    <mergeCell ref="F63:G63"/>
    <mergeCell ref="D60:E60"/>
    <mergeCell ref="F60:G60"/>
    <mergeCell ref="H63:I63"/>
    <mergeCell ref="J63:K63"/>
    <mergeCell ref="H60:I60"/>
    <mergeCell ref="J66:K66"/>
    <mergeCell ref="L66:M66"/>
    <mergeCell ref="L59:M59"/>
    <mergeCell ref="N64:O64"/>
    <mergeCell ref="N59:O59"/>
    <mergeCell ref="J59:K59"/>
    <mergeCell ref="H59:I59"/>
    <mergeCell ref="J60:K60"/>
    <mergeCell ref="L64:M64"/>
    <mergeCell ref="J64:K64"/>
    <mergeCell ref="J61:K61"/>
    <mergeCell ref="H65:I65"/>
    <mergeCell ref="J65:K65"/>
    <mergeCell ref="L65:M65"/>
    <mergeCell ref="N60:O60"/>
    <mergeCell ref="N63:O63"/>
    <mergeCell ref="L60:M60"/>
    <mergeCell ref="N62:O62"/>
    <mergeCell ref="L61:M61"/>
    <mergeCell ref="N61:O61"/>
    <mergeCell ref="F25:H25"/>
    <mergeCell ref="F21:H21"/>
    <mergeCell ref="F22:H22"/>
    <mergeCell ref="F23:H23"/>
    <mergeCell ref="F24:H24"/>
    <mergeCell ref="C23:E23"/>
    <mergeCell ref="N71:O71"/>
    <mergeCell ref="D70:E70"/>
    <mergeCell ref="F70:G70"/>
    <mergeCell ref="H70:I70"/>
    <mergeCell ref="J70:K70"/>
    <mergeCell ref="L70:M70"/>
    <mergeCell ref="N70:O70"/>
    <mergeCell ref="D71:E71"/>
    <mergeCell ref="H71:I71"/>
    <mergeCell ref="J71:K71"/>
    <mergeCell ref="L71:M71"/>
    <mergeCell ref="F71:G71"/>
    <mergeCell ref="N66:O66"/>
    <mergeCell ref="H67:I67"/>
    <mergeCell ref="J67:K67"/>
    <mergeCell ref="L67:M67"/>
    <mergeCell ref="N67:O67"/>
    <mergeCell ref="A31:C32"/>
    <mergeCell ref="N17:O17"/>
    <mergeCell ref="N18:O18"/>
    <mergeCell ref="N19:O19"/>
    <mergeCell ref="N20:O20"/>
    <mergeCell ref="L17:M17"/>
    <mergeCell ref="A29:J29"/>
    <mergeCell ref="N25:O25"/>
    <mergeCell ref="L22:M22"/>
    <mergeCell ref="L18:M18"/>
    <mergeCell ref="L19:M19"/>
    <mergeCell ref="L20:M20"/>
    <mergeCell ref="L25:M25"/>
    <mergeCell ref="I25:K25"/>
    <mergeCell ref="C25:E25"/>
    <mergeCell ref="C19:E19"/>
    <mergeCell ref="C20:E20"/>
    <mergeCell ref="F20:H20"/>
    <mergeCell ref="I17:K17"/>
    <mergeCell ref="I18:K18"/>
    <mergeCell ref="I19:K19"/>
    <mergeCell ref="I20:K20"/>
    <mergeCell ref="F17:H17"/>
    <mergeCell ref="F18:H18"/>
    <mergeCell ref="F19:H19"/>
    <mergeCell ref="N21:O21"/>
    <mergeCell ref="N22:O22"/>
    <mergeCell ref="N23:O23"/>
    <mergeCell ref="I21:K21"/>
    <mergeCell ref="I22:K22"/>
    <mergeCell ref="L21:M21"/>
    <mergeCell ref="I24:K24"/>
    <mergeCell ref="I23:K23"/>
    <mergeCell ref="L23:M23"/>
    <mergeCell ref="L24:M24"/>
    <mergeCell ref="N24:O24"/>
    <mergeCell ref="A61:C61"/>
    <mergeCell ref="D31:F31"/>
    <mergeCell ref="G31:I31"/>
    <mergeCell ref="A33:C33"/>
    <mergeCell ref="D48:E48"/>
    <mergeCell ref="D47:E47"/>
    <mergeCell ref="B47:C47"/>
    <mergeCell ref="A41:C41"/>
    <mergeCell ref="B52:C52"/>
    <mergeCell ref="D52:E52"/>
    <mergeCell ref="F52:G52"/>
    <mergeCell ref="H52:J52"/>
    <mergeCell ref="B51:C51"/>
    <mergeCell ref="D51:E51"/>
    <mergeCell ref="H51:J51"/>
    <mergeCell ref="A40:B40"/>
    <mergeCell ref="A34:C34"/>
    <mergeCell ref="A35:C35"/>
    <mergeCell ref="H47:J47"/>
    <mergeCell ref="D58:E58"/>
    <mergeCell ref="D61:E61"/>
    <mergeCell ref="F61:G61"/>
    <mergeCell ref="H61:I61"/>
    <mergeCell ref="A37:C37"/>
    <mergeCell ref="H69:I69"/>
    <mergeCell ref="J69:K69"/>
    <mergeCell ref="L69:M69"/>
    <mergeCell ref="N69:O69"/>
    <mergeCell ref="B49:C49"/>
    <mergeCell ref="D49:E49"/>
    <mergeCell ref="F49:G49"/>
    <mergeCell ref="H49:J49"/>
    <mergeCell ref="K49:L49"/>
    <mergeCell ref="M49:O49"/>
    <mergeCell ref="B50:C50"/>
    <mergeCell ref="D50:E50"/>
    <mergeCell ref="F50:G50"/>
    <mergeCell ref="H50:J50"/>
    <mergeCell ref="K50:L50"/>
    <mergeCell ref="M50:O50"/>
    <mergeCell ref="F51:G51"/>
    <mergeCell ref="F59:G59"/>
    <mergeCell ref="H57:I57"/>
    <mergeCell ref="H62:I62"/>
    <mergeCell ref="H66:I66"/>
    <mergeCell ref="F62:G62"/>
    <mergeCell ref="J56:M56"/>
    <mergeCell ref="F58:G58"/>
    <mergeCell ref="A38:C38"/>
    <mergeCell ref="D56:E57"/>
    <mergeCell ref="A56:C57"/>
    <mergeCell ref="F47:G47"/>
    <mergeCell ref="A59:C59"/>
    <mergeCell ref="A58:C58"/>
    <mergeCell ref="D59:E59"/>
    <mergeCell ref="A54:O54"/>
    <mergeCell ref="M52:O52"/>
    <mergeCell ref="K51:L51"/>
    <mergeCell ref="M51:O51"/>
    <mergeCell ref="L58:M58"/>
    <mergeCell ref="N58:O58"/>
    <mergeCell ref="A42:C42"/>
    <mergeCell ref="F57:G57"/>
    <mergeCell ref="J57:K57"/>
    <mergeCell ref="L57:M57"/>
    <mergeCell ref="N56:O57"/>
    <mergeCell ref="F56:I56"/>
    <mergeCell ref="M47:O47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49" fitToHeight="4" orientation="landscape" horizontalDpi="1200" verticalDpi="1200" r:id="rId1"/>
  <headerFooter alignWithMargins="0"/>
  <rowBreaks count="1" manualBreakCount="1">
    <brk id="53" max="14" man="1"/>
  </rowBreaks>
  <ignoredErrors>
    <ignoredError sqref="O10" evalError="1"/>
    <ignoredError sqref="E42:F4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64"/>
  <sheetViews>
    <sheetView zoomScale="50" zoomScaleNormal="50" workbookViewId="0">
      <selection activeCell="Z33" sqref="Z33"/>
    </sheetView>
  </sheetViews>
  <sheetFormatPr defaultColWidth="9.109375" defaultRowHeight="18"/>
  <cols>
    <col min="1" max="2" width="4.44140625" style="11" customWidth="1"/>
    <col min="3" max="3" width="34.88671875" style="11" customWidth="1"/>
    <col min="4" max="6" width="8.44140625" style="11" customWidth="1"/>
    <col min="7" max="9" width="11.33203125" style="11" customWidth="1"/>
    <col min="10" max="10" width="8.6640625" style="11" customWidth="1"/>
    <col min="11" max="11" width="10.109375" style="11" customWidth="1"/>
    <col min="12" max="12" width="9" style="11" customWidth="1"/>
    <col min="13" max="13" width="12.33203125" style="11" customWidth="1"/>
    <col min="14" max="14" width="12.5546875" style="11" customWidth="1"/>
    <col min="15" max="15" width="14.5546875" style="11" customWidth="1"/>
    <col min="16" max="16" width="14" style="11" customWidth="1"/>
    <col min="17" max="17" width="12.5546875" style="11" customWidth="1"/>
    <col min="18" max="18" width="12.33203125" style="11" customWidth="1"/>
    <col min="19" max="19" width="14.5546875" style="11" customWidth="1"/>
    <col min="20" max="20" width="14" style="11" customWidth="1"/>
    <col min="21" max="21" width="12.5546875" style="11" customWidth="1"/>
    <col min="22" max="22" width="12.33203125" style="11" customWidth="1"/>
    <col min="23" max="23" width="14.88671875" style="11" customWidth="1"/>
    <col min="24" max="24" width="14" style="11" customWidth="1"/>
    <col min="25" max="25" width="12.5546875" style="11" customWidth="1"/>
    <col min="26" max="26" width="19.44140625" style="11" customWidth="1"/>
    <col min="27" max="27" width="14.5546875" style="11" customWidth="1"/>
    <col min="28" max="28" width="14.44140625" style="11" customWidth="1"/>
    <col min="29" max="29" width="12.33203125" style="11" customWidth="1"/>
    <col min="30" max="31" width="14.5546875" style="11" customWidth="1"/>
    <col min="32" max="32" width="14" style="11" customWidth="1"/>
    <col min="33" max="16384" width="9.109375" style="11"/>
  </cols>
  <sheetData>
    <row r="1" spans="1:32" ht="18.75" customHeight="1"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338" t="s">
        <v>201</v>
      </c>
      <c r="AE1" s="338"/>
      <c r="AF1" s="338"/>
    </row>
    <row r="2" spans="1:32" ht="18.75" customHeight="1">
      <c r="C2" s="55" t="s">
        <v>194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</row>
    <row r="3" spans="1:32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70" t="s">
        <v>264</v>
      </c>
    </row>
    <row r="4" spans="1:32" s="1" customFormat="1" ht="45.75" customHeight="1">
      <c r="A4" s="471" t="s">
        <v>33</v>
      </c>
      <c r="B4" s="451" t="s">
        <v>86</v>
      </c>
      <c r="C4" s="453"/>
      <c r="D4" s="474" t="s">
        <v>87</v>
      </c>
      <c r="E4" s="496"/>
      <c r="F4" s="496"/>
      <c r="G4" s="474" t="s">
        <v>136</v>
      </c>
      <c r="H4" s="496"/>
      <c r="I4" s="496"/>
      <c r="J4" s="496"/>
      <c r="K4" s="496"/>
      <c r="L4" s="496"/>
      <c r="M4" s="496"/>
      <c r="N4" s="496"/>
      <c r="O4" s="496"/>
      <c r="P4" s="496"/>
      <c r="Q4" s="475"/>
      <c r="R4" s="505" t="s">
        <v>88</v>
      </c>
      <c r="S4" s="506"/>
      <c r="T4" s="506"/>
      <c r="U4" s="506"/>
      <c r="V4" s="506"/>
      <c r="W4" s="506"/>
      <c r="X4" s="506"/>
      <c r="Y4" s="506"/>
      <c r="Z4" s="507"/>
      <c r="AA4" s="368" t="s">
        <v>183</v>
      </c>
      <c r="AB4" s="370"/>
      <c r="AC4" s="370"/>
      <c r="AD4" s="368" t="s">
        <v>184</v>
      </c>
      <c r="AE4" s="370"/>
      <c r="AF4" s="370"/>
    </row>
    <row r="5" spans="1:32" s="1" customFormat="1" ht="77.25" customHeight="1">
      <c r="A5" s="473"/>
      <c r="B5" s="457"/>
      <c r="C5" s="459"/>
      <c r="D5" s="478"/>
      <c r="E5" s="497"/>
      <c r="F5" s="497"/>
      <c r="G5" s="478"/>
      <c r="H5" s="497"/>
      <c r="I5" s="497"/>
      <c r="J5" s="497"/>
      <c r="K5" s="497"/>
      <c r="L5" s="497"/>
      <c r="M5" s="497"/>
      <c r="N5" s="497"/>
      <c r="O5" s="497"/>
      <c r="P5" s="497"/>
      <c r="Q5" s="479"/>
      <c r="R5" s="438" t="s">
        <v>345</v>
      </c>
      <c r="S5" s="439"/>
      <c r="T5" s="440"/>
      <c r="U5" s="438" t="s">
        <v>346</v>
      </c>
      <c r="V5" s="439"/>
      <c r="W5" s="440"/>
      <c r="X5" s="438" t="s">
        <v>347</v>
      </c>
      <c r="Y5" s="439"/>
      <c r="Z5" s="440"/>
      <c r="AA5" s="370"/>
      <c r="AB5" s="370"/>
      <c r="AC5" s="370"/>
      <c r="AD5" s="370"/>
      <c r="AE5" s="370"/>
      <c r="AF5" s="370"/>
    </row>
    <row r="6" spans="1:32" s="1" customFormat="1" ht="28.5" customHeight="1">
      <c r="A6" s="270">
        <v>1</v>
      </c>
      <c r="B6" s="511">
        <v>2</v>
      </c>
      <c r="C6" s="512"/>
      <c r="D6" s="438">
        <v>3</v>
      </c>
      <c r="E6" s="439"/>
      <c r="F6" s="439"/>
      <c r="G6" s="438">
        <v>4</v>
      </c>
      <c r="H6" s="439"/>
      <c r="I6" s="439"/>
      <c r="J6" s="439"/>
      <c r="K6" s="439"/>
      <c r="L6" s="439"/>
      <c r="M6" s="439"/>
      <c r="N6" s="439"/>
      <c r="O6" s="439"/>
      <c r="P6" s="439"/>
      <c r="Q6" s="440"/>
      <c r="R6" s="438">
        <v>5</v>
      </c>
      <c r="S6" s="439"/>
      <c r="T6" s="440"/>
      <c r="U6" s="438">
        <v>6</v>
      </c>
      <c r="V6" s="439"/>
      <c r="W6" s="440"/>
      <c r="X6" s="505">
        <v>7</v>
      </c>
      <c r="Y6" s="506"/>
      <c r="Z6" s="507"/>
      <c r="AA6" s="505">
        <v>8</v>
      </c>
      <c r="AB6" s="506"/>
      <c r="AC6" s="507"/>
      <c r="AD6" s="505">
        <v>9</v>
      </c>
      <c r="AE6" s="506"/>
      <c r="AF6" s="507"/>
    </row>
    <row r="7" spans="1:32" s="1" customFormat="1" ht="34.5" customHeight="1">
      <c r="A7" s="270">
        <v>1</v>
      </c>
      <c r="B7" s="501" t="s">
        <v>298</v>
      </c>
      <c r="C7" s="502"/>
      <c r="D7" s="503">
        <v>2006</v>
      </c>
      <c r="E7" s="504"/>
      <c r="F7" s="504"/>
      <c r="G7" s="508" t="s">
        <v>299</v>
      </c>
      <c r="H7" s="509"/>
      <c r="I7" s="509"/>
      <c r="J7" s="509"/>
      <c r="K7" s="509"/>
      <c r="L7" s="509"/>
      <c r="M7" s="509"/>
      <c r="N7" s="509"/>
      <c r="O7" s="509"/>
      <c r="P7" s="509"/>
      <c r="Q7" s="510"/>
      <c r="R7" s="490">
        <v>8.9</v>
      </c>
      <c r="S7" s="491"/>
      <c r="T7" s="492"/>
      <c r="U7" s="490">
        <v>16</v>
      </c>
      <c r="V7" s="491"/>
      <c r="W7" s="492"/>
      <c r="X7" s="490">
        <v>24.3</v>
      </c>
      <c r="Y7" s="491"/>
      <c r="Z7" s="492"/>
      <c r="AA7" s="490">
        <f>X7-U7</f>
        <v>8.3000000000000007</v>
      </c>
      <c r="AB7" s="491"/>
      <c r="AC7" s="492"/>
      <c r="AD7" s="490">
        <f>IF(U7=0,0,X7/U7*100)</f>
        <v>151.875</v>
      </c>
      <c r="AE7" s="491"/>
      <c r="AF7" s="492"/>
    </row>
    <row r="8" spans="1:32" s="1" customFormat="1" ht="34.5" customHeight="1">
      <c r="A8" s="270"/>
      <c r="B8" s="501"/>
      <c r="C8" s="502"/>
      <c r="D8" s="503"/>
      <c r="E8" s="504"/>
      <c r="F8" s="504"/>
      <c r="G8" s="503"/>
      <c r="H8" s="504"/>
      <c r="I8" s="504"/>
      <c r="J8" s="504"/>
      <c r="K8" s="504"/>
      <c r="L8" s="504"/>
      <c r="M8" s="504"/>
      <c r="N8" s="504"/>
      <c r="O8" s="504"/>
      <c r="P8" s="504"/>
      <c r="Q8" s="513"/>
      <c r="R8" s="490"/>
      <c r="S8" s="491"/>
      <c r="T8" s="492"/>
      <c r="U8" s="490"/>
      <c r="V8" s="491"/>
      <c r="W8" s="492"/>
      <c r="X8" s="490"/>
      <c r="Y8" s="491"/>
      <c r="Z8" s="492"/>
      <c r="AA8" s="490">
        <f t="shared" ref="AA8:AA9" si="0">X8-U8</f>
        <v>0</v>
      </c>
      <c r="AB8" s="491"/>
      <c r="AC8" s="492"/>
      <c r="AD8" s="490">
        <f t="shared" ref="AD8:AD9" si="1">IF(U8=0,0,X8/U8*100)</f>
        <v>0</v>
      </c>
      <c r="AE8" s="491"/>
      <c r="AF8" s="492"/>
    </row>
    <row r="9" spans="1:32" s="1" customFormat="1" ht="37.5" customHeight="1">
      <c r="A9" s="481" t="s">
        <v>35</v>
      </c>
      <c r="B9" s="482"/>
      <c r="C9" s="482"/>
      <c r="D9" s="482"/>
      <c r="E9" s="482"/>
      <c r="F9" s="482"/>
      <c r="G9" s="482"/>
      <c r="H9" s="482"/>
      <c r="I9" s="482"/>
      <c r="J9" s="482"/>
      <c r="K9" s="482"/>
      <c r="L9" s="482"/>
      <c r="M9" s="482"/>
      <c r="N9" s="482"/>
      <c r="O9" s="482"/>
      <c r="P9" s="482"/>
      <c r="Q9" s="483"/>
      <c r="R9" s="487">
        <f>SUM(R7:T8)</f>
        <v>8.9</v>
      </c>
      <c r="S9" s="488"/>
      <c r="T9" s="489"/>
      <c r="U9" s="487">
        <f>SUM(U7:W8)</f>
        <v>16</v>
      </c>
      <c r="V9" s="488"/>
      <c r="W9" s="489"/>
      <c r="X9" s="487">
        <f>SUM(X7:Z8)</f>
        <v>24.3</v>
      </c>
      <c r="Y9" s="488"/>
      <c r="Z9" s="489"/>
      <c r="AA9" s="487">
        <f t="shared" si="0"/>
        <v>8.3000000000000007</v>
      </c>
      <c r="AB9" s="488"/>
      <c r="AC9" s="489"/>
      <c r="AD9" s="487">
        <f t="shared" si="1"/>
        <v>151.875</v>
      </c>
      <c r="AE9" s="488"/>
      <c r="AF9" s="489"/>
    </row>
    <row r="10" spans="1:32" s="1" customFormat="1" ht="11.25" customHeight="1">
      <c r="A10" s="271"/>
      <c r="B10" s="271"/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3"/>
      <c r="AF10" s="273"/>
    </row>
    <row r="11" spans="1:32" s="1" customFormat="1" ht="10.5" customHeight="1">
      <c r="A11" s="274"/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5"/>
      <c r="O11" s="275"/>
      <c r="P11" s="275"/>
      <c r="Q11" s="275"/>
      <c r="R11" s="276"/>
      <c r="S11" s="276"/>
      <c r="T11" s="276"/>
      <c r="U11" s="276"/>
      <c r="V11" s="276"/>
      <c r="W11" s="276"/>
      <c r="X11" s="277"/>
      <c r="Y11" s="277"/>
      <c r="Z11" s="277"/>
      <c r="AA11" s="277"/>
      <c r="AB11" s="277"/>
      <c r="AC11" s="277"/>
      <c r="AD11" s="277"/>
      <c r="AE11" s="278"/>
      <c r="AF11" s="278"/>
    </row>
    <row r="12" spans="1:32" s="279" customFormat="1" ht="18.75" customHeight="1">
      <c r="C12" s="280" t="s">
        <v>195</v>
      </c>
    </row>
    <row r="13" spans="1:32" s="279" customFormat="1" ht="18.75" customHeight="1">
      <c r="AF13" s="281"/>
    </row>
    <row r="14" spans="1:32" s="1" customFormat="1" ht="45.75" customHeight="1">
      <c r="A14" s="495" t="s">
        <v>33</v>
      </c>
      <c r="B14" s="451" t="s">
        <v>89</v>
      </c>
      <c r="C14" s="453"/>
      <c r="D14" s="368" t="s">
        <v>86</v>
      </c>
      <c r="E14" s="368"/>
      <c r="F14" s="368"/>
      <c r="G14" s="368"/>
      <c r="H14" s="474" t="s">
        <v>136</v>
      </c>
      <c r="I14" s="496"/>
      <c r="J14" s="496"/>
      <c r="K14" s="496"/>
      <c r="L14" s="496"/>
      <c r="M14" s="496"/>
      <c r="N14" s="496"/>
      <c r="O14" s="475"/>
      <c r="P14" s="474" t="s">
        <v>162</v>
      </c>
      <c r="Q14" s="475"/>
      <c r="R14" s="505" t="s">
        <v>88</v>
      </c>
      <c r="S14" s="506"/>
      <c r="T14" s="506"/>
      <c r="U14" s="506"/>
      <c r="V14" s="506"/>
      <c r="W14" s="506"/>
      <c r="X14" s="506"/>
      <c r="Y14" s="506"/>
      <c r="Z14" s="507"/>
      <c r="AA14" s="368" t="s">
        <v>183</v>
      </c>
      <c r="AB14" s="370"/>
      <c r="AC14" s="370"/>
      <c r="AD14" s="368" t="s">
        <v>184</v>
      </c>
      <c r="AE14" s="370"/>
      <c r="AF14" s="370"/>
    </row>
    <row r="15" spans="1:32" s="1" customFormat="1" ht="59.25" customHeight="1">
      <c r="A15" s="495"/>
      <c r="B15" s="457"/>
      <c r="C15" s="459"/>
      <c r="D15" s="368"/>
      <c r="E15" s="368"/>
      <c r="F15" s="368"/>
      <c r="G15" s="368"/>
      <c r="H15" s="478"/>
      <c r="I15" s="497"/>
      <c r="J15" s="497"/>
      <c r="K15" s="497"/>
      <c r="L15" s="497"/>
      <c r="M15" s="497"/>
      <c r="N15" s="497"/>
      <c r="O15" s="479"/>
      <c r="P15" s="478"/>
      <c r="Q15" s="479"/>
      <c r="R15" s="438" t="s">
        <v>345</v>
      </c>
      <c r="S15" s="439"/>
      <c r="T15" s="440"/>
      <c r="U15" s="438" t="s">
        <v>346</v>
      </c>
      <c r="V15" s="439"/>
      <c r="W15" s="440"/>
      <c r="X15" s="438" t="s">
        <v>347</v>
      </c>
      <c r="Y15" s="439"/>
      <c r="Z15" s="440"/>
      <c r="AA15" s="370"/>
      <c r="AB15" s="370"/>
      <c r="AC15" s="370"/>
      <c r="AD15" s="370"/>
      <c r="AE15" s="370"/>
      <c r="AF15" s="370"/>
    </row>
    <row r="16" spans="1:32" s="1" customFormat="1" ht="28.5" customHeight="1">
      <c r="A16" s="282">
        <v>1</v>
      </c>
      <c r="B16" s="511">
        <v>2</v>
      </c>
      <c r="C16" s="512"/>
      <c r="D16" s="368">
        <v>3</v>
      </c>
      <c r="E16" s="368"/>
      <c r="F16" s="368"/>
      <c r="G16" s="368"/>
      <c r="H16" s="438">
        <v>4</v>
      </c>
      <c r="I16" s="439"/>
      <c r="J16" s="439"/>
      <c r="K16" s="439"/>
      <c r="L16" s="439"/>
      <c r="M16" s="439"/>
      <c r="N16" s="439"/>
      <c r="O16" s="440"/>
      <c r="P16" s="438">
        <v>5</v>
      </c>
      <c r="Q16" s="440"/>
      <c r="R16" s="438">
        <v>6</v>
      </c>
      <c r="S16" s="439"/>
      <c r="T16" s="440"/>
      <c r="U16" s="438">
        <v>7</v>
      </c>
      <c r="V16" s="439"/>
      <c r="W16" s="440"/>
      <c r="X16" s="438">
        <v>8</v>
      </c>
      <c r="Y16" s="439"/>
      <c r="Z16" s="440"/>
      <c r="AA16" s="438">
        <v>9</v>
      </c>
      <c r="AB16" s="439"/>
      <c r="AC16" s="440"/>
      <c r="AD16" s="438">
        <v>10</v>
      </c>
      <c r="AE16" s="439"/>
      <c r="AF16" s="440"/>
    </row>
    <row r="17" spans="1:32" s="1" customFormat="1" ht="30.75" customHeight="1">
      <c r="A17" s="283"/>
      <c r="B17" s="493"/>
      <c r="C17" s="494"/>
      <c r="D17" s="398"/>
      <c r="E17" s="398"/>
      <c r="F17" s="398"/>
      <c r="G17" s="398"/>
      <c r="H17" s="498"/>
      <c r="I17" s="499"/>
      <c r="J17" s="499"/>
      <c r="K17" s="499"/>
      <c r="L17" s="499"/>
      <c r="M17" s="499"/>
      <c r="N17" s="499"/>
      <c r="O17" s="500"/>
      <c r="P17" s="523"/>
      <c r="Q17" s="524"/>
      <c r="R17" s="411"/>
      <c r="S17" s="412"/>
      <c r="T17" s="413"/>
      <c r="U17" s="411"/>
      <c r="V17" s="412"/>
      <c r="W17" s="413"/>
      <c r="X17" s="411"/>
      <c r="Y17" s="412"/>
      <c r="Z17" s="413"/>
      <c r="AA17" s="411">
        <f>X17-U17</f>
        <v>0</v>
      </c>
      <c r="AB17" s="412"/>
      <c r="AC17" s="413"/>
      <c r="AD17" s="411">
        <f>IF(U17=0,0,X17/U17*100)</f>
        <v>0</v>
      </c>
      <c r="AE17" s="412"/>
      <c r="AF17" s="413"/>
    </row>
    <row r="18" spans="1:32" s="1" customFormat="1" ht="30.75" customHeight="1">
      <c r="A18" s="283"/>
      <c r="B18" s="493"/>
      <c r="C18" s="494"/>
      <c r="D18" s="398"/>
      <c r="E18" s="398"/>
      <c r="F18" s="398"/>
      <c r="G18" s="398"/>
      <c r="H18" s="498"/>
      <c r="I18" s="499"/>
      <c r="J18" s="499"/>
      <c r="K18" s="499"/>
      <c r="L18" s="499"/>
      <c r="M18" s="499"/>
      <c r="N18" s="499"/>
      <c r="O18" s="500"/>
      <c r="P18" s="523"/>
      <c r="Q18" s="524"/>
      <c r="R18" s="411"/>
      <c r="S18" s="412"/>
      <c r="T18" s="413"/>
      <c r="U18" s="411"/>
      <c r="V18" s="412"/>
      <c r="W18" s="413"/>
      <c r="X18" s="411"/>
      <c r="Y18" s="412"/>
      <c r="Z18" s="413"/>
      <c r="AA18" s="411">
        <f t="shared" ref="AA18:AA19" si="2">X18-U18</f>
        <v>0</v>
      </c>
      <c r="AB18" s="412"/>
      <c r="AC18" s="413"/>
      <c r="AD18" s="411">
        <f t="shared" ref="AD18:AD19" si="3">IF(U18=0,0,X18/U18*100)</f>
        <v>0</v>
      </c>
      <c r="AE18" s="412"/>
      <c r="AF18" s="413"/>
    </row>
    <row r="19" spans="1:32" s="1" customFormat="1" ht="38.25" customHeight="1">
      <c r="A19" s="481" t="s">
        <v>35</v>
      </c>
      <c r="B19" s="482"/>
      <c r="C19" s="482"/>
      <c r="D19" s="482"/>
      <c r="E19" s="482"/>
      <c r="F19" s="482"/>
      <c r="G19" s="482"/>
      <c r="H19" s="482"/>
      <c r="I19" s="482"/>
      <c r="J19" s="482"/>
      <c r="K19" s="482"/>
      <c r="L19" s="482"/>
      <c r="M19" s="482"/>
      <c r="N19" s="482"/>
      <c r="O19" s="482"/>
      <c r="P19" s="482"/>
      <c r="Q19" s="483"/>
      <c r="R19" s="422">
        <f>SUM(R17:T18)</f>
        <v>0</v>
      </c>
      <c r="S19" s="423"/>
      <c r="T19" s="424"/>
      <c r="U19" s="422">
        <f t="shared" ref="U19" si="4">SUM(U17:W18)</f>
        <v>0</v>
      </c>
      <c r="V19" s="423"/>
      <c r="W19" s="424"/>
      <c r="X19" s="422">
        <f t="shared" ref="X19" si="5">SUM(X17:Z18)</f>
        <v>0</v>
      </c>
      <c r="Y19" s="423"/>
      <c r="Z19" s="424"/>
      <c r="AA19" s="422">
        <f t="shared" si="2"/>
        <v>0</v>
      </c>
      <c r="AB19" s="423"/>
      <c r="AC19" s="424"/>
      <c r="AD19" s="422">
        <f t="shared" si="3"/>
        <v>0</v>
      </c>
      <c r="AE19" s="423"/>
      <c r="AF19" s="424"/>
    </row>
    <row r="20" spans="1:32" s="1" customFormat="1" ht="21">
      <c r="A20" s="284"/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5"/>
      <c r="R20" s="286"/>
      <c r="S20" s="286"/>
      <c r="T20" s="286"/>
      <c r="U20" s="286"/>
      <c r="V20" s="286"/>
      <c r="W20" s="285"/>
      <c r="X20" s="285"/>
      <c r="Y20" s="285"/>
      <c r="Z20" s="285"/>
      <c r="AA20" s="285"/>
      <c r="AB20" s="285"/>
      <c r="AC20" s="285"/>
      <c r="AD20" s="285"/>
      <c r="AE20" s="285"/>
      <c r="AF20" s="286"/>
    </row>
    <row r="21" spans="1:32" s="1" customFormat="1" ht="16.5" customHeight="1">
      <c r="A21" s="284"/>
      <c r="B21" s="284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84"/>
      <c r="Q21" s="285"/>
      <c r="R21" s="286"/>
      <c r="S21" s="286"/>
      <c r="T21" s="286"/>
      <c r="U21" s="286"/>
      <c r="V21" s="286"/>
      <c r="W21" s="285"/>
      <c r="X21" s="285"/>
      <c r="Y21" s="285"/>
      <c r="Z21" s="285"/>
      <c r="AA21" s="285"/>
      <c r="AB21" s="285"/>
      <c r="AC21" s="285"/>
      <c r="AD21" s="285"/>
      <c r="AE21" s="285"/>
      <c r="AF21" s="286"/>
    </row>
    <row r="22" spans="1:32" s="279" customFormat="1" ht="18.75" customHeight="1">
      <c r="A22" s="287"/>
      <c r="B22" s="287"/>
      <c r="C22" s="287" t="s">
        <v>317</v>
      </c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</row>
    <row r="23" spans="1:32" s="1" customFormat="1" ht="21">
      <c r="A23" s="288"/>
      <c r="B23" s="288"/>
      <c r="C23" s="288"/>
      <c r="D23" s="288"/>
      <c r="E23" s="288"/>
      <c r="F23" s="288"/>
      <c r="G23" s="288"/>
      <c r="H23" s="288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8"/>
      <c r="X23" s="285"/>
      <c r="Y23" s="285"/>
      <c r="Z23" s="369"/>
      <c r="AA23" s="369"/>
      <c r="AB23" s="369"/>
      <c r="AC23" s="285"/>
      <c r="AD23" s="369" t="s">
        <v>185</v>
      </c>
      <c r="AE23" s="369"/>
      <c r="AF23" s="369"/>
    </row>
    <row r="24" spans="1:32" s="1" customFormat="1" ht="42" customHeight="1">
      <c r="A24" s="471" t="s">
        <v>33</v>
      </c>
      <c r="B24" s="451" t="s">
        <v>105</v>
      </c>
      <c r="C24" s="452"/>
      <c r="D24" s="452"/>
      <c r="E24" s="452"/>
      <c r="F24" s="452"/>
      <c r="G24" s="452"/>
      <c r="H24" s="452"/>
      <c r="I24" s="452"/>
      <c r="J24" s="452"/>
      <c r="K24" s="452"/>
      <c r="L24" s="453"/>
      <c r="M24" s="460" t="s">
        <v>34</v>
      </c>
      <c r="N24" s="461"/>
      <c r="O24" s="461"/>
      <c r="P24" s="462"/>
      <c r="Q24" s="460" t="s">
        <v>57</v>
      </c>
      <c r="R24" s="461"/>
      <c r="S24" s="461"/>
      <c r="T24" s="462"/>
      <c r="U24" s="460" t="s">
        <v>126</v>
      </c>
      <c r="V24" s="461"/>
      <c r="W24" s="461"/>
      <c r="X24" s="462"/>
      <c r="Y24" s="460" t="s">
        <v>266</v>
      </c>
      <c r="Z24" s="461"/>
      <c r="AA24" s="461"/>
      <c r="AB24" s="462"/>
      <c r="AC24" s="460" t="s">
        <v>35</v>
      </c>
      <c r="AD24" s="461"/>
      <c r="AE24" s="461"/>
      <c r="AF24" s="462"/>
    </row>
    <row r="25" spans="1:32" s="1" customFormat="1" ht="34.5" customHeight="1">
      <c r="A25" s="472"/>
      <c r="B25" s="454"/>
      <c r="C25" s="455"/>
      <c r="D25" s="455"/>
      <c r="E25" s="455"/>
      <c r="F25" s="455"/>
      <c r="G25" s="455"/>
      <c r="H25" s="455"/>
      <c r="I25" s="455"/>
      <c r="J25" s="455"/>
      <c r="K25" s="455"/>
      <c r="L25" s="456"/>
      <c r="M25" s="449" t="s">
        <v>103</v>
      </c>
      <c r="N25" s="449" t="s">
        <v>104</v>
      </c>
      <c r="O25" s="449" t="s">
        <v>111</v>
      </c>
      <c r="P25" s="449" t="s">
        <v>112</v>
      </c>
      <c r="Q25" s="449" t="s">
        <v>103</v>
      </c>
      <c r="R25" s="449" t="s">
        <v>104</v>
      </c>
      <c r="S25" s="449" t="s">
        <v>111</v>
      </c>
      <c r="T25" s="449" t="s">
        <v>112</v>
      </c>
      <c r="U25" s="449" t="s">
        <v>103</v>
      </c>
      <c r="V25" s="449" t="s">
        <v>104</v>
      </c>
      <c r="W25" s="449" t="s">
        <v>111</v>
      </c>
      <c r="X25" s="449" t="s">
        <v>112</v>
      </c>
      <c r="Y25" s="449" t="s">
        <v>103</v>
      </c>
      <c r="Z25" s="449" t="s">
        <v>104</v>
      </c>
      <c r="AA25" s="449" t="s">
        <v>111</v>
      </c>
      <c r="AB25" s="449" t="s">
        <v>112</v>
      </c>
      <c r="AC25" s="449" t="s">
        <v>103</v>
      </c>
      <c r="AD25" s="449" t="s">
        <v>104</v>
      </c>
      <c r="AE25" s="449" t="s">
        <v>111</v>
      </c>
      <c r="AF25" s="449" t="s">
        <v>112</v>
      </c>
    </row>
    <row r="26" spans="1:32" s="1" customFormat="1" ht="24.9" customHeight="1">
      <c r="A26" s="473"/>
      <c r="B26" s="457"/>
      <c r="C26" s="458"/>
      <c r="D26" s="458"/>
      <c r="E26" s="458"/>
      <c r="F26" s="458"/>
      <c r="G26" s="458"/>
      <c r="H26" s="458"/>
      <c r="I26" s="458"/>
      <c r="J26" s="458"/>
      <c r="K26" s="458"/>
      <c r="L26" s="459"/>
      <c r="M26" s="450"/>
      <c r="N26" s="450"/>
      <c r="O26" s="450"/>
      <c r="P26" s="450"/>
      <c r="Q26" s="450"/>
      <c r="R26" s="450"/>
      <c r="S26" s="450"/>
      <c r="T26" s="450"/>
      <c r="U26" s="450"/>
      <c r="V26" s="450"/>
      <c r="W26" s="450"/>
      <c r="X26" s="450"/>
      <c r="Y26" s="450"/>
      <c r="Z26" s="450"/>
      <c r="AA26" s="450"/>
      <c r="AB26" s="450"/>
      <c r="AC26" s="450"/>
      <c r="AD26" s="450"/>
      <c r="AE26" s="450"/>
      <c r="AF26" s="450"/>
    </row>
    <row r="27" spans="1:32" s="1" customFormat="1" ht="33.75" customHeight="1">
      <c r="A27" s="283">
        <v>1</v>
      </c>
      <c r="B27" s="480">
        <v>2</v>
      </c>
      <c r="C27" s="480"/>
      <c r="D27" s="480"/>
      <c r="E27" s="480"/>
      <c r="F27" s="480"/>
      <c r="G27" s="480"/>
      <c r="H27" s="480"/>
      <c r="I27" s="480"/>
      <c r="J27" s="480"/>
      <c r="K27" s="480"/>
      <c r="L27" s="480"/>
      <c r="M27" s="253">
        <v>3</v>
      </c>
      <c r="N27" s="253">
        <v>4</v>
      </c>
      <c r="O27" s="253">
        <v>5</v>
      </c>
      <c r="P27" s="253">
        <v>6</v>
      </c>
      <c r="Q27" s="253">
        <v>7</v>
      </c>
      <c r="R27" s="253">
        <v>8</v>
      </c>
      <c r="S27" s="253">
        <v>9</v>
      </c>
      <c r="T27" s="253">
        <v>10</v>
      </c>
      <c r="U27" s="253">
        <v>11</v>
      </c>
      <c r="V27" s="253">
        <v>12</v>
      </c>
      <c r="W27" s="253">
        <v>13</v>
      </c>
      <c r="X27" s="253">
        <v>14</v>
      </c>
      <c r="Y27" s="253">
        <v>15</v>
      </c>
      <c r="Z27" s="253">
        <v>16</v>
      </c>
      <c r="AA27" s="253">
        <v>17</v>
      </c>
      <c r="AB27" s="253">
        <v>18</v>
      </c>
      <c r="AC27" s="253">
        <v>19</v>
      </c>
      <c r="AD27" s="253">
        <v>20</v>
      </c>
      <c r="AE27" s="253">
        <v>21</v>
      </c>
      <c r="AF27" s="253">
        <v>22</v>
      </c>
    </row>
    <row r="28" spans="1:32" s="1" customFormat="1" ht="28.5" customHeight="1">
      <c r="A28" s="283">
        <v>1</v>
      </c>
      <c r="B28" s="484" t="s">
        <v>311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6"/>
      <c r="M28" s="258"/>
      <c r="N28" s="258"/>
      <c r="O28" s="258">
        <f>N28-M28</f>
        <v>0</v>
      </c>
      <c r="P28" s="290">
        <f>IF(M28=0,0,N28/M28*100)</f>
        <v>0</v>
      </c>
      <c r="Q28" s="258"/>
      <c r="R28" s="258"/>
      <c r="S28" s="258">
        <f>R28-Q28</f>
        <v>0</v>
      </c>
      <c r="T28" s="290">
        <f>IF(Q28=0,0,R28/Q28*100)</f>
        <v>0</v>
      </c>
      <c r="U28" s="258"/>
      <c r="V28" s="290">
        <v>73</v>
      </c>
      <c r="W28" s="258">
        <f>V28-U28</f>
        <v>73</v>
      </c>
      <c r="X28" s="290">
        <f>IF(U28=0,0,V28/U28*100)</f>
        <v>0</v>
      </c>
      <c r="Y28" s="290"/>
      <c r="Z28" s="290">
        <v>2367.1</v>
      </c>
      <c r="AA28" s="258">
        <f>Z28-Y28</f>
        <v>2367.1</v>
      </c>
      <c r="AB28" s="290">
        <f>IF(Y28=0,0,Z28/Y28*100)</f>
        <v>0</v>
      </c>
      <c r="AC28" s="290">
        <f>SUM(M28,Q28,U28,Y28)</f>
        <v>0</v>
      </c>
      <c r="AD28" s="290">
        <f>SUM(N28,R28,V28,Z28)</f>
        <v>2440.1</v>
      </c>
      <c r="AE28" s="258">
        <f>AD28-AC28</f>
        <v>2440.1</v>
      </c>
      <c r="AF28" s="290">
        <f>IF(AC28=0,0,AD28/AC28*100)</f>
        <v>0</v>
      </c>
    </row>
    <row r="29" spans="1:32" s="1" customFormat="1" ht="28.5" customHeight="1">
      <c r="A29" s="283">
        <v>2</v>
      </c>
      <c r="B29" s="484" t="s">
        <v>312</v>
      </c>
      <c r="C29" s="485"/>
      <c r="D29" s="485"/>
      <c r="E29" s="485"/>
      <c r="F29" s="485"/>
      <c r="G29" s="485"/>
      <c r="H29" s="485"/>
      <c r="I29" s="485"/>
      <c r="J29" s="485"/>
      <c r="K29" s="485"/>
      <c r="L29" s="486"/>
      <c r="M29" s="258"/>
      <c r="N29" s="258"/>
      <c r="O29" s="258">
        <f t="shared" ref="O29:O32" si="6">N29-M29</f>
        <v>0</v>
      </c>
      <c r="P29" s="290">
        <f t="shared" ref="P29:P32" si="7">IF(M29=0,0,N29/M29*100)</f>
        <v>0</v>
      </c>
      <c r="Q29" s="258"/>
      <c r="R29" s="258"/>
      <c r="S29" s="258">
        <f t="shared" ref="S29:S32" si="8">R29-Q29</f>
        <v>0</v>
      </c>
      <c r="T29" s="290">
        <f t="shared" ref="T29:T32" si="9">IF(Q29=0,0,R29/Q29*100)</f>
        <v>0</v>
      </c>
      <c r="U29" s="258"/>
      <c r="V29" s="290">
        <v>34.299999999999997</v>
      </c>
      <c r="W29" s="258">
        <f t="shared" ref="W29:W32" si="10">V29-U29</f>
        <v>34.299999999999997</v>
      </c>
      <c r="X29" s="290">
        <f t="shared" ref="X29:X32" si="11">IF(U29=0,0,V29/U29*100)</f>
        <v>0</v>
      </c>
      <c r="Y29" s="290"/>
      <c r="Z29" s="290"/>
      <c r="AA29" s="258">
        <f t="shared" ref="AA29:AA32" si="12">Z29-Y29</f>
        <v>0</v>
      </c>
      <c r="AB29" s="290">
        <f t="shared" ref="AB29:AB32" si="13">IF(Y29=0,0,Z29/Y29*100)</f>
        <v>0</v>
      </c>
      <c r="AC29" s="290">
        <f t="shared" ref="AC29:AC31" si="14">SUM(M29,Q29,U29,Y29)</f>
        <v>0</v>
      </c>
      <c r="AD29" s="290">
        <f t="shared" ref="AD29:AD31" si="15">SUM(N29,R29,V29,Z29)</f>
        <v>34.299999999999997</v>
      </c>
      <c r="AE29" s="258">
        <f t="shared" ref="AE29:AE32" si="16">AD29-AC29</f>
        <v>34.299999999999997</v>
      </c>
      <c r="AF29" s="290">
        <f t="shared" ref="AF29:AF32" si="17">IF(AC29=0,0,AD29/AC29*100)</f>
        <v>0</v>
      </c>
    </row>
    <row r="30" spans="1:32" s="1" customFormat="1" ht="28.5" customHeight="1">
      <c r="A30" s="283"/>
      <c r="B30" s="291"/>
      <c r="C30" s="292"/>
      <c r="D30" s="292"/>
      <c r="E30" s="292"/>
      <c r="F30" s="292"/>
      <c r="G30" s="292"/>
      <c r="H30" s="292"/>
      <c r="I30" s="292"/>
      <c r="J30" s="292"/>
      <c r="K30" s="292"/>
      <c r="L30" s="293"/>
      <c r="M30" s="258"/>
      <c r="N30" s="258"/>
      <c r="O30" s="258">
        <f t="shared" si="6"/>
        <v>0</v>
      </c>
      <c r="P30" s="290">
        <f t="shared" si="7"/>
        <v>0</v>
      </c>
      <c r="Q30" s="258"/>
      <c r="R30" s="258"/>
      <c r="S30" s="258">
        <f t="shared" si="8"/>
        <v>0</v>
      </c>
      <c r="T30" s="290">
        <f t="shared" si="9"/>
        <v>0</v>
      </c>
      <c r="U30" s="258"/>
      <c r="V30" s="290"/>
      <c r="W30" s="258">
        <f t="shared" si="10"/>
        <v>0</v>
      </c>
      <c r="X30" s="290">
        <f t="shared" si="11"/>
        <v>0</v>
      </c>
      <c r="Y30" s="290"/>
      <c r="Z30" s="290"/>
      <c r="AA30" s="258">
        <f t="shared" si="12"/>
        <v>0</v>
      </c>
      <c r="AB30" s="290">
        <f t="shared" si="13"/>
        <v>0</v>
      </c>
      <c r="AC30" s="290">
        <f t="shared" si="14"/>
        <v>0</v>
      </c>
      <c r="AD30" s="290">
        <f t="shared" si="15"/>
        <v>0</v>
      </c>
      <c r="AE30" s="258">
        <f t="shared" si="16"/>
        <v>0</v>
      </c>
      <c r="AF30" s="290">
        <f t="shared" si="17"/>
        <v>0</v>
      </c>
    </row>
    <row r="31" spans="1:32" s="1" customFormat="1" ht="28.5" customHeight="1">
      <c r="A31" s="283"/>
      <c r="B31" s="484"/>
      <c r="C31" s="485"/>
      <c r="D31" s="485"/>
      <c r="E31" s="485"/>
      <c r="F31" s="485"/>
      <c r="G31" s="485"/>
      <c r="H31" s="485"/>
      <c r="I31" s="485"/>
      <c r="J31" s="485"/>
      <c r="K31" s="485"/>
      <c r="L31" s="486"/>
      <c r="M31" s="258"/>
      <c r="N31" s="258"/>
      <c r="O31" s="258">
        <f t="shared" si="6"/>
        <v>0</v>
      </c>
      <c r="P31" s="290">
        <f t="shared" si="7"/>
        <v>0</v>
      </c>
      <c r="Q31" s="258"/>
      <c r="R31" s="294"/>
      <c r="S31" s="258">
        <f t="shared" si="8"/>
        <v>0</v>
      </c>
      <c r="T31" s="290">
        <f t="shared" si="9"/>
        <v>0</v>
      </c>
      <c r="U31" s="258"/>
      <c r="V31" s="258"/>
      <c r="W31" s="258">
        <f t="shared" si="10"/>
        <v>0</v>
      </c>
      <c r="X31" s="290">
        <f t="shared" si="11"/>
        <v>0</v>
      </c>
      <c r="Y31" s="258"/>
      <c r="Z31" s="258"/>
      <c r="AA31" s="258">
        <f t="shared" si="12"/>
        <v>0</v>
      </c>
      <c r="AB31" s="290">
        <f t="shared" si="13"/>
        <v>0</v>
      </c>
      <c r="AC31" s="290">
        <f t="shared" si="14"/>
        <v>0</v>
      </c>
      <c r="AD31" s="290">
        <f t="shared" si="15"/>
        <v>0</v>
      </c>
      <c r="AE31" s="258">
        <f t="shared" si="16"/>
        <v>0</v>
      </c>
      <c r="AF31" s="290">
        <f t="shared" si="17"/>
        <v>0</v>
      </c>
    </row>
    <row r="32" spans="1:32" s="1" customFormat="1" ht="33.75" customHeight="1">
      <c r="A32" s="525" t="s">
        <v>35</v>
      </c>
      <c r="B32" s="526"/>
      <c r="C32" s="526"/>
      <c r="D32" s="526"/>
      <c r="E32" s="526"/>
      <c r="F32" s="526"/>
      <c r="G32" s="526"/>
      <c r="H32" s="526"/>
      <c r="I32" s="526"/>
      <c r="J32" s="526"/>
      <c r="K32" s="526"/>
      <c r="L32" s="527"/>
      <c r="M32" s="257">
        <f t="shared" ref="M32" si="18">SUM(M28:M31)</f>
        <v>0</v>
      </c>
      <c r="N32" s="257">
        <f t="shared" ref="N32" si="19">SUM(N28:N31)</f>
        <v>0</v>
      </c>
      <c r="O32" s="257">
        <f t="shared" si="6"/>
        <v>0</v>
      </c>
      <c r="P32" s="257">
        <f t="shared" si="7"/>
        <v>0</v>
      </c>
      <c r="Q32" s="257">
        <f t="shared" ref="Q32" si="20">SUM(Q28:Q31)</f>
        <v>0</v>
      </c>
      <c r="R32" s="257">
        <f t="shared" ref="R32" si="21">SUM(R28:R31)</f>
        <v>0</v>
      </c>
      <c r="S32" s="257">
        <f t="shared" si="8"/>
        <v>0</v>
      </c>
      <c r="T32" s="257">
        <f t="shared" si="9"/>
        <v>0</v>
      </c>
      <c r="U32" s="257">
        <f t="shared" ref="U32" si="22">SUM(U28:U31)</f>
        <v>0</v>
      </c>
      <c r="V32" s="257">
        <f t="shared" ref="V32" si="23">SUM(V28:V31)</f>
        <v>107.3</v>
      </c>
      <c r="W32" s="257">
        <f t="shared" si="10"/>
        <v>107.3</v>
      </c>
      <c r="X32" s="257">
        <f t="shared" si="11"/>
        <v>0</v>
      </c>
      <c r="Y32" s="257">
        <f t="shared" ref="Y32" si="24">SUM(Y28:Y31)</f>
        <v>0</v>
      </c>
      <c r="Z32" s="257">
        <f t="shared" ref="Z32" si="25">SUM(Z28:Z31)</f>
        <v>2367.1</v>
      </c>
      <c r="AA32" s="257">
        <f t="shared" si="12"/>
        <v>2367.1</v>
      </c>
      <c r="AB32" s="257">
        <f t="shared" si="13"/>
        <v>0</v>
      </c>
      <c r="AC32" s="257">
        <f t="shared" ref="AC32" si="26">SUM(AC28:AC31)</f>
        <v>0</v>
      </c>
      <c r="AD32" s="257">
        <f t="shared" ref="AD32" si="27">SUM(AD28:AD31)</f>
        <v>2474.4</v>
      </c>
      <c r="AE32" s="257">
        <f t="shared" si="16"/>
        <v>2474.4</v>
      </c>
      <c r="AF32" s="257">
        <f t="shared" si="17"/>
        <v>0</v>
      </c>
    </row>
    <row r="33" spans="1:32" s="1" customFormat="1" ht="34.5" customHeight="1">
      <c r="A33" s="484" t="s">
        <v>36</v>
      </c>
      <c r="B33" s="485"/>
      <c r="C33" s="485"/>
      <c r="D33" s="485"/>
      <c r="E33" s="485"/>
      <c r="F33" s="485"/>
      <c r="G33" s="485"/>
      <c r="H33" s="485"/>
      <c r="I33" s="485"/>
      <c r="J33" s="485"/>
      <c r="K33" s="485"/>
      <c r="L33" s="486"/>
      <c r="M33" s="258">
        <f>IF($AC$32=0,0,M32/$AC$32*100)</f>
        <v>0</v>
      </c>
      <c r="N33" s="258">
        <f>IF($AD$32=0,0,N32/$AD$32*100)</f>
        <v>0</v>
      </c>
      <c r="O33" s="258"/>
      <c r="P33" s="258"/>
      <c r="Q33" s="258">
        <f>IF($AC$32=0,0,Q32/$AC$32*100)</f>
        <v>0</v>
      </c>
      <c r="R33" s="258">
        <f>IF($AD$32=0,0,R32/$AD$32*100)</f>
        <v>0</v>
      </c>
      <c r="S33" s="258"/>
      <c r="T33" s="258"/>
      <c r="U33" s="258">
        <f>IF($AC$32=0,0,U32/$AC$32*100)</f>
        <v>0</v>
      </c>
      <c r="V33" s="258">
        <f>IF($AD$32=0,0,V32/$AD$32*100)</f>
        <v>4.3364047849983827</v>
      </c>
      <c r="W33" s="258"/>
      <c r="X33" s="258"/>
      <c r="Y33" s="258">
        <f>IF($AC$32=0,0,Y32/$AC$32*100)</f>
        <v>0</v>
      </c>
      <c r="Z33" s="258">
        <f>IF($AD$32=0,0,Z32/$AD$32*100)</f>
        <v>95.663595215001607</v>
      </c>
      <c r="AA33" s="258"/>
      <c r="AB33" s="258"/>
      <c r="AC33" s="258">
        <f>SUM(M33,Q33,U33,Y33)</f>
        <v>0</v>
      </c>
      <c r="AD33" s="258">
        <f>SUM(N33,R33,V33,Z33)</f>
        <v>99.999999999999986</v>
      </c>
      <c r="AE33" s="258"/>
      <c r="AF33" s="258"/>
    </row>
    <row r="34" spans="1:32" s="1" customFormat="1" ht="15" customHeight="1">
      <c r="A34" s="37"/>
      <c r="B34" s="37"/>
      <c r="C34" s="37"/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85"/>
      <c r="X34" s="285"/>
      <c r="Y34" s="285"/>
      <c r="Z34" s="285"/>
      <c r="AA34" s="285"/>
      <c r="AB34" s="285"/>
      <c r="AC34" s="285"/>
      <c r="AD34" s="285"/>
      <c r="AE34" s="285"/>
      <c r="AF34" s="285"/>
    </row>
    <row r="35" spans="1:32" s="1" customFormat="1" ht="15" customHeight="1">
      <c r="A35" s="37"/>
      <c r="B35" s="37"/>
      <c r="C35" s="37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</row>
    <row r="36" spans="1:32" s="279" customFormat="1" ht="31.5" customHeight="1">
      <c r="A36" s="287"/>
      <c r="B36" s="287"/>
      <c r="C36" s="287" t="s">
        <v>196</v>
      </c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</row>
    <row r="37" spans="1:32" s="297" customFormat="1" ht="21">
      <c r="A37" s="285"/>
      <c r="B37" s="285"/>
      <c r="C37" s="285"/>
      <c r="D37" s="285"/>
      <c r="E37" s="285"/>
      <c r="F37" s="285"/>
      <c r="G37" s="285"/>
      <c r="H37" s="285"/>
      <c r="I37" s="285"/>
      <c r="J37" s="285"/>
      <c r="K37" s="296"/>
      <c r="L37" s="285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470" t="s">
        <v>185</v>
      </c>
      <c r="AE37" s="470"/>
      <c r="AF37" s="470"/>
    </row>
    <row r="38" spans="1:32" s="298" customFormat="1" ht="34.5" customHeight="1">
      <c r="A38" s="370" t="s">
        <v>33</v>
      </c>
      <c r="B38" s="474" t="s">
        <v>133</v>
      </c>
      <c r="C38" s="475"/>
      <c r="D38" s="368" t="s">
        <v>135</v>
      </c>
      <c r="E38" s="368"/>
      <c r="F38" s="368" t="s">
        <v>92</v>
      </c>
      <c r="G38" s="368"/>
      <c r="H38" s="368" t="s">
        <v>160</v>
      </c>
      <c r="I38" s="368"/>
      <c r="J38" s="368" t="s">
        <v>161</v>
      </c>
      <c r="K38" s="368"/>
      <c r="L38" s="368" t="s">
        <v>355</v>
      </c>
      <c r="M38" s="368"/>
      <c r="N38" s="368"/>
      <c r="O38" s="368"/>
      <c r="P38" s="368"/>
      <c r="Q38" s="368"/>
      <c r="R38" s="368"/>
      <c r="S38" s="368"/>
      <c r="T38" s="368"/>
      <c r="U38" s="368"/>
      <c r="V38" s="368" t="s">
        <v>134</v>
      </c>
      <c r="W38" s="368"/>
      <c r="X38" s="368"/>
      <c r="Y38" s="368"/>
      <c r="Z38" s="368"/>
      <c r="AA38" s="368" t="s">
        <v>163</v>
      </c>
      <c r="AB38" s="368"/>
      <c r="AC38" s="368"/>
      <c r="AD38" s="368"/>
      <c r="AE38" s="368"/>
      <c r="AF38" s="368"/>
    </row>
    <row r="39" spans="1:32" s="298" customFormat="1" ht="52.5" customHeight="1">
      <c r="A39" s="370"/>
      <c r="B39" s="476"/>
      <c r="C39" s="477"/>
      <c r="D39" s="368"/>
      <c r="E39" s="368"/>
      <c r="F39" s="368"/>
      <c r="G39" s="368"/>
      <c r="H39" s="368"/>
      <c r="I39" s="368"/>
      <c r="J39" s="368"/>
      <c r="K39" s="368"/>
      <c r="L39" s="368" t="s">
        <v>121</v>
      </c>
      <c r="M39" s="368"/>
      <c r="N39" s="368" t="s">
        <v>124</v>
      </c>
      <c r="O39" s="368"/>
      <c r="P39" s="368" t="s">
        <v>125</v>
      </c>
      <c r="Q39" s="368"/>
      <c r="R39" s="368"/>
      <c r="S39" s="368"/>
      <c r="T39" s="368"/>
      <c r="U39" s="368"/>
      <c r="V39" s="368"/>
      <c r="W39" s="368"/>
      <c r="X39" s="368"/>
      <c r="Y39" s="368"/>
      <c r="Z39" s="368"/>
      <c r="AA39" s="368"/>
      <c r="AB39" s="368"/>
      <c r="AC39" s="368"/>
      <c r="AD39" s="368"/>
      <c r="AE39" s="368"/>
      <c r="AF39" s="368"/>
    </row>
    <row r="40" spans="1:32" s="299" customFormat="1" ht="100.5" customHeight="1">
      <c r="A40" s="370"/>
      <c r="B40" s="478"/>
      <c r="C40" s="479"/>
      <c r="D40" s="368"/>
      <c r="E40" s="368"/>
      <c r="F40" s="368"/>
      <c r="G40" s="368"/>
      <c r="H40" s="368"/>
      <c r="I40" s="368"/>
      <c r="J40" s="368"/>
      <c r="K40" s="368"/>
      <c r="L40" s="368"/>
      <c r="M40" s="368"/>
      <c r="N40" s="368"/>
      <c r="O40" s="368"/>
      <c r="P40" s="368" t="s">
        <v>122</v>
      </c>
      <c r="Q40" s="368"/>
      <c r="R40" s="368" t="s">
        <v>123</v>
      </c>
      <c r="S40" s="368"/>
      <c r="T40" s="368" t="s">
        <v>250</v>
      </c>
      <c r="U40" s="368"/>
      <c r="V40" s="368"/>
      <c r="W40" s="368"/>
      <c r="X40" s="368"/>
      <c r="Y40" s="368"/>
      <c r="Z40" s="368"/>
      <c r="AA40" s="368"/>
      <c r="AB40" s="368"/>
      <c r="AC40" s="368"/>
      <c r="AD40" s="368"/>
      <c r="AE40" s="368"/>
      <c r="AF40" s="368"/>
    </row>
    <row r="41" spans="1:32" s="298" customFormat="1" ht="24" customHeight="1">
      <c r="A41" s="300">
        <v>1</v>
      </c>
      <c r="B41" s="438">
        <v>2</v>
      </c>
      <c r="C41" s="440"/>
      <c r="D41" s="368">
        <v>3</v>
      </c>
      <c r="E41" s="368"/>
      <c r="F41" s="368">
        <v>4</v>
      </c>
      <c r="G41" s="368"/>
      <c r="H41" s="368">
        <v>5</v>
      </c>
      <c r="I41" s="368"/>
      <c r="J41" s="368">
        <v>6</v>
      </c>
      <c r="K41" s="368"/>
      <c r="L41" s="438">
        <v>7</v>
      </c>
      <c r="M41" s="440"/>
      <c r="N41" s="438">
        <v>8</v>
      </c>
      <c r="O41" s="440"/>
      <c r="P41" s="368">
        <v>9</v>
      </c>
      <c r="Q41" s="368"/>
      <c r="R41" s="370">
        <v>10</v>
      </c>
      <c r="S41" s="370"/>
      <c r="T41" s="368">
        <v>11</v>
      </c>
      <c r="U41" s="368"/>
      <c r="V41" s="368">
        <v>12</v>
      </c>
      <c r="W41" s="368"/>
      <c r="X41" s="368"/>
      <c r="Y41" s="368"/>
      <c r="Z41" s="368"/>
      <c r="AA41" s="368">
        <v>13</v>
      </c>
      <c r="AB41" s="368"/>
      <c r="AC41" s="368"/>
      <c r="AD41" s="368"/>
      <c r="AE41" s="368"/>
      <c r="AF41" s="368"/>
    </row>
    <row r="42" spans="1:32" s="298" customFormat="1" ht="102" customHeight="1">
      <c r="A42" s="300">
        <v>1</v>
      </c>
      <c r="B42" s="466"/>
      <c r="C42" s="467"/>
      <c r="D42" s="398"/>
      <c r="E42" s="398"/>
      <c r="F42" s="463"/>
      <c r="G42" s="463"/>
      <c r="H42" s="463" t="s">
        <v>254</v>
      </c>
      <c r="I42" s="463"/>
      <c r="J42" s="463"/>
      <c r="K42" s="463"/>
      <c r="L42" s="385"/>
      <c r="M42" s="386"/>
      <c r="N42" s="385"/>
      <c r="O42" s="386"/>
      <c r="P42" s="463"/>
      <c r="Q42" s="463"/>
      <c r="R42" s="463"/>
      <c r="S42" s="463"/>
      <c r="T42" s="463"/>
      <c r="U42" s="463"/>
      <c r="V42" s="516"/>
      <c r="W42" s="516"/>
      <c r="X42" s="516"/>
      <c r="Y42" s="516"/>
      <c r="Z42" s="516"/>
      <c r="AA42" s="395"/>
      <c r="AB42" s="395"/>
      <c r="AC42" s="395"/>
      <c r="AD42" s="395"/>
      <c r="AE42" s="395"/>
      <c r="AF42" s="395"/>
    </row>
    <row r="43" spans="1:32" s="298" customFormat="1" ht="9.75" hidden="1" customHeight="1">
      <c r="A43" s="301"/>
      <c r="B43" s="464"/>
      <c r="C43" s="465"/>
      <c r="D43" s="398"/>
      <c r="E43" s="398"/>
      <c r="F43" s="463"/>
      <c r="G43" s="463"/>
      <c r="H43" s="463"/>
      <c r="I43" s="463"/>
      <c r="J43" s="463"/>
      <c r="K43" s="463"/>
      <c r="L43" s="385"/>
      <c r="M43" s="386"/>
      <c r="N43" s="385"/>
      <c r="O43" s="386"/>
      <c r="P43" s="463"/>
      <c r="Q43" s="463"/>
      <c r="R43" s="463"/>
      <c r="S43" s="463"/>
      <c r="T43" s="463"/>
      <c r="U43" s="463"/>
      <c r="V43" s="516"/>
      <c r="W43" s="516"/>
      <c r="X43" s="516"/>
      <c r="Y43" s="516"/>
      <c r="Z43" s="516"/>
      <c r="AA43" s="395"/>
      <c r="AB43" s="395"/>
      <c r="AC43" s="395"/>
      <c r="AD43" s="395"/>
      <c r="AE43" s="395"/>
      <c r="AF43" s="395"/>
    </row>
    <row r="44" spans="1:32" s="298" customFormat="1" ht="37.5" customHeight="1">
      <c r="A44" s="520" t="s">
        <v>35</v>
      </c>
      <c r="B44" s="521"/>
      <c r="C44" s="521"/>
      <c r="D44" s="521"/>
      <c r="E44" s="522"/>
      <c r="F44" s="517">
        <f>SUM(F42:F43)</f>
        <v>0</v>
      </c>
      <c r="G44" s="517"/>
      <c r="H44" s="517">
        <f>SUM(H42:H43)</f>
        <v>0</v>
      </c>
      <c r="I44" s="517"/>
      <c r="J44" s="517">
        <f>SUM(J42:J43)</f>
        <v>0</v>
      </c>
      <c r="K44" s="517"/>
      <c r="L44" s="517"/>
      <c r="M44" s="517"/>
      <c r="N44" s="517"/>
      <c r="O44" s="517"/>
      <c r="P44" s="517"/>
      <c r="Q44" s="517"/>
      <c r="R44" s="517"/>
      <c r="S44" s="517"/>
      <c r="T44" s="517"/>
      <c r="U44" s="517"/>
      <c r="V44" s="519"/>
      <c r="W44" s="519"/>
      <c r="X44" s="519"/>
      <c r="Y44" s="519"/>
      <c r="Z44" s="519"/>
      <c r="AA44" s="448"/>
      <c r="AB44" s="448"/>
      <c r="AC44" s="448"/>
      <c r="AD44" s="448"/>
      <c r="AE44" s="448"/>
      <c r="AF44" s="448"/>
    </row>
    <row r="45" spans="1:32" s="1" customFormat="1" ht="15" customHeight="1">
      <c r="A45" s="37"/>
      <c r="B45" s="37"/>
      <c r="C45" s="37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85"/>
      <c r="X45" s="285"/>
      <c r="Y45" s="285"/>
      <c r="Z45" s="285"/>
      <c r="AA45" s="285"/>
      <c r="AB45" s="285"/>
      <c r="AC45" s="285"/>
      <c r="AD45" s="285"/>
      <c r="AE45" s="285"/>
      <c r="AF45" s="285"/>
    </row>
    <row r="46" spans="1:32" s="1" customFormat="1" ht="15" customHeight="1">
      <c r="A46" s="37"/>
      <c r="B46" s="37"/>
      <c r="C46" s="37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85"/>
      <c r="X46" s="285"/>
      <c r="Y46" s="285"/>
      <c r="Z46" s="285"/>
      <c r="AA46" s="285"/>
      <c r="AB46" s="285"/>
      <c r="AC46" s="285"/>
      <c r="AD46" s="285"/>
      <c r="AE46" s="285"/>
      <c r="AF46" s="285"/>
    </row>
    <row r="47" spans="1:32" s="1" customFormat="1" ht="15" customHeight="1">
      <c r="A47" s="37"/>
      <c r="B47" s="37"/>
      <c r="C47" s="37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85"/>
      <c r="X47" s="285"/>
      <c r="Y47" s="285"/>
      <c r="Z47" s="285"/>
      <c r="AA47" s="285"/>
      <c r="AB47" s="285"/>
      <c r="AC47" s="285"/>
      <c r="AD47" s="285"/>
      <c r="AE47" s="285"/>
      <c r="AF47" s="285"/>
    </row>
    <row r="48" spans="1:32" s="1" customFormat="1" ht="15" customHeight="1">
      <c r="A48" s="37"/>
      <c r="B48" s="37"/>
      <c r="C48" s="37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</row>
    <row r="49" spans="1:32" s="305" customFormat="1" ht="32.25" customHeight="1">
      <c r="A49" s="302"/>
      <c r="B49" s="518" t="s">
        <v>256</v>
      </c>
      <c r="C49" s="518"/>
      <c r="D49" s="518"/>
      <c r="E49" s="518"/>
      <c r="F49" s="518"/>
      <c r="G49" s="518"/>
      <c r="H49" s="303"/>
      <c r="I49" s="303"/>
      <c r="J49" s="303"/>
      <c r="K49" s="303"/>
      <c r="L49" s="303"/>
      <c r="M49" s="515" t="s">
        <v>120</v>
      </c>
      <c r="N49" s="515"/>
      <c r="O49" s="515"/>
      <c r="P49" s="515"/>
      <c r="Q49" s="515"/>
      <c r="R49" s="303"/>
      <c r="S49" s="303"/>
      <c r="T49" s="303"/>
      <c r="U49" s="303"/>
      <c r="V49" s="303"/>
      <c r="W49" s="518" t="s">
        <v>271</v>
      </c>
      <c r="X49" s="518"/>
      <c r="Y49" s="518"/>
      <c r="Z49" s="518"/>
      <c r="AA49" s="518"/>
      <c r="AB49" s="304"/>
      <c r="AC49" s="304"/>
      <c r="AD49" s="304"/>
      <c r="AE49" s="304"/>
      <c r="AF49" s="304"/>
    </row>
    <row r="50" spans="1:32" s="306" customFormat="1" ht="33.75" customHeight="1">
      <c r="B50" s="514" t="s">
        <v>50</v>
      </c>
      <c r="C50" s="514"/>
      <c r="D50" s="514"/>
      <c r="E50" s="514"/>
      <c r="F50" s="514"/>
      <c r="G50" s="514"/>
      <c r="H50" s="307"/>
      <c r="I50" s="307"/>
      <c r="J50" s="307"/>
      <c r="K50" s="307"/>
      <c r="L50" s="307"/>
      <c r="M50" s="514" t="s">
        <v>51</v>
      </c>
      <c r="N50" s="514"/>
      <c r="O50" s="514"/>
      <c r="P50" s="514"/>
      <c r="Q50" s="514"/>
      <c r="V50" s="145"/>
      <c r="W50" s="514" t="s">
        <v>75</v>
      </c>
      <c r="X50" s="514"/>
      <c r="Y50" s="514"/>
      <c r="Z50" s="514"/>
      <c r="AA50" s="514"/>
    </row>
    <row r="51" spans="1:32" s="308" customFormat="1">
      <c r="F51" s="73"/>
      <c r="G51" s="73"/>
      <c r="H51" s="73"/>
      <c r="I51" s="73"/>
      <c r="J51" s="73"/>
      <c r="K51" s="73"/>
      <c r="L51" s="73"/>
      <c r="Q51" s="73"/>
      <c r="R51" s="73"/>
      <c r="S51" s="73"/>
      <c r="T51" s="73"/>
      <c r="X51" s="73"/>
      <c r="Y51" s="73"/>
      <c r="Z51" s="73"/>
      <c r="AA51" s="73"/>
    </row>
    <row r="52" spans="1:32" s="1" customFormat="1">
      <c r="C52" s="309"/>
      <c r="D52" s="309"/>
      <c r="E52" s="309"/>
      <c r="F52" s="309"/>
      <c r="G52" s="309"/>
      <c r="H52" s="309"/>
      <c r="I52" s="310"/>
      <c r="J52" s="310"/>
      <c r="K52" s="310"/>
      <c r="L52" s="310"/>
      <c r="M52" s="310"/>
      <c r="N52" s="310"/>
      <c r="O52" s="310"/>
      <c r="P52" s="310"/>
      <c r="Q52" s="310"/>
      <c r="R52" s="310"/>
      <c r="S52" s="310"/>
      <c r="T52" s="310"/>
      <c r="U52" s="309"/>
      <c r="V52" s="309"/>
    </row>
    <row r="53" spans="1:32" s="469" customFormat="1" ht="13.2">
      <c r="A53" s="468" t="s">
        <v>186</v>
      </c>
    </row>
    <row r="54" spans="1:32" s="1" customFormat="1">
      <c r="C54" s="309"/>
      <c r="D54" s="309"/>
      <c r="E54" s="309"/>
      <c r="F54" s="309"/>
      <c r="G54" s="309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  <c r="T54" s="309"/>
      <c r="U54" s="309"/>
      <c r="V54" s="309"/>
    </row>
    <row r="55" spans="1:32" s="1" customFormat="1">
      <c r="C55" s="311"/>
    </row>
    <row r="56" spans="1:32" s="1" customFormat="1"/>
    <row r="58" spans="1:32">
      <c r="C58" s="27"/>
    </row>
    <row r="59" spans="1:32">
      <c r="C59" s="27"/>
    </row>
    <row r="60" spans="1:32">
      <c r="C60" s="27"/>
    </row>
    <row r="61" spans="1:32">
      <c r="C61" s="27"/>
    </row>
    <row r="62" spans="1:32">
      <c r="C62" s="27"/>
    </row>
    <row r="63" spans="1:32">
      <c r="C63" s="27"/>
    </row>
    <row r="64" spans="1:32">
      <c r="C64" s="27"/>
    </row>
  </sheetData>
  <mergeCells count="190">
    <mergeCell ref="R15:T15"/>
    <mergeCell ref="R17:T17"/>
    <mergeCell ref="V42:Z42"/>
    <mergeCell ref="N41:O41"/>
    <mergeCell ref="R16:T16"/>
    <mergeCell ref="P41:Q41"/>
    <mergeCell ref="P43:Q43"/>
    <mergeCell ref="V41:Z41"/>
    <mergeCell ref="T40:U40"/>
    <mergeCell ref="R19:T19"/>
    <mergeCell ref="N43:O43"/>
    <mergeCell ref="H17:O17"/>
    <mergeCell ref="P39:U39"/>
    <mergeCell ref="X17:Z17"/>
    <mergeCell ref="Y25:Y26"/>
    <mergeCell ref="Z25:Z26"/>
    <mergeCell ref="R18:T18"/>
    <mergeCell ref="P17:Q17"/>
    <mergeCell ref="P18:Q18"/>
    <mergeCell ref="Q25:Q26"/>
    <mergeCell ref="P16:Q16"/>
    <mergeCell ref="A32:L32"/>
    <mergeCell ref="B31:L31"/>
    <mergeCell ref="B18:C18"/>
    <mergeCell ref="B50:G50"/>
    <mergeCell ref="W50:AA50"/>
    <mergeCell ref="M49:Q49"/>
    <mergeCell ref="M50:Q50"/>
    <mergeCell ref="V43:Z43"/>
    <mergeCell ref="R44:S44"/>
    <mergeCell ref="H44:I44"/>
    <mergeCell ref="L44:M44"/>
    <mergeCell ref="N44:O44"/>
    <mergeCell ref="B49:G49"/>
    <mergeCell ref="W49:AA49"/>
    <mergeCell ref="T44:U44"/>
    <mergeCell ref="V44:Z44"/>
    <mergeCell ref="J44:K44"/>
    <mergeCell ref="P44:Q44"/>
    <mergeCell ref="F44:G44"/>
    <mergeCell ref="A44:E44"/>
    <mergeCell ref="T43:U43"/>
    <mergeCell ref="AA25:AA26"/>
    <mergeCell ref="AB25:AB26"/>
    <mergeCell ref="AC24:AF24"/>
    <mergeCell ref="U24:X24"/>
    <mergeCell ref="AA9:AC9"/>
    <mergeCell ref="Z23:AB23"/>
    <mergeCell ref="X15:Z15"/>
    <mergeCell ref="AA19:AC19"/>
    <mergeCell ref="AA18:AC18"/>
    <mergeCell ref="X18:Z18"/>
    <mergeCell ref="X16:Z16"/>
    <mergeCell ref="U16:W16"/>
    <mergeCell ref="U15:W15"/>
    <mergeCell ref="AD16:AF16"/>
    <mergeCell ref="AD17:AF17"/>
    <mergeCell ref="AD18:AF18"/>
    <mergeCell ref="U19:W19"/>
    <mergeCell ref="AD14:AF15"/>
    <mergeCell ref="AA14:AC15"/>
    <mergeCell ref="U17:W17"/>
    <mergeCell ref="U18:W18"/>
    <mergeCell ref="X19:Z19"/>
    <mergeCell ref="AA16:AC16"/>
    <mergeCell ref="AA17:AC17"/>
    <mergeCell ref="D7:F7"/>
    <mergeCell ref="B6:C6"/>
    <mergeCell ref="B7:C7"/>
    <mergeCell ref="AD4:AF5"/>
    <mergeCell ref="AA4:AC5"/>
    <mergeCell ref="R4:Z4"/>
    <mergeCell ref="R5:T5"/>
    <mergeCell ref="G8:Q8"/>
    <mergeCell ref="U8:W8"/>
    <mergeCell ref="X7:Z7"/>
    <mergeCell ref="AD6:AF6"/>
    <mergeCell ref="AA7:AC7"/>
    <mergeCell ref="AA6:AC6"/>
    <mergeCell ref="A4:A5"/>
    <mergeCell ref="U7:W7"/>
    <mergeCell ref="U5:W5"/>
    <mergeCell ref="O25:O26"/>
    <mergeCell ref="B8:C8"/>
    <mergeCell ref="D8:F8"/>
    <mergeCell ref="D14:G15"/>
    <mergeCell ref="P14:Q15"/>
    <mergeCell ref="R14:Z14"/>
    <mergeCell ref="X5:Z5"/>
    <mergeCell ref="R6:T6"/>
    <mergeCell ref="U6:W6"/>
    <mergeCell ref="G4:Q5"/>
    <mergeCell ref="G6:Q6"/>
    <mergeCell ref="B4:C5"/>
    <mergeCell ref="D4:F5"/>
    <mergeCell ref="G7:Q7"/>
    <mergeCell ref="X6:Z6"/>
    <mergeCell ref="D6:F6"/>
    <mergeCell ref="A9:Q9"/>
    <mergeCell ref="B14:C15"/>
    <mergeCell ref="B16:C16"/>
    <mergeCell ref="D17:G17"/>
    <mergeCell ref="D18:G18"/>
    <mergeCell ref="B17:C17"/>
    <mergeCell ref="D16:G16"/>
    <mergeCell ref="A14:A15"/>
    <mergeCell ref="H14:O15"/>
    <mergeCell ref="M24:P24"/>
    <mergeCell ref="P25:P26"/>
    <mergeCell ref="M25:M26"/>
    <mergeCell ref="N25:N26"/>
    <mergeCell ref="H18:O18"/>
    <mergeCell ref="H16:O16"/>
    <mergeCell ref="U9:W9"/>
    <mergeCell ref="R7:T7"/>
    <mergeCell ref="X8:Z8"/>
    <mergeCell ref="R8:T8"/>
    <mergeCell ref="AD7:AF7"/>
    <mergeCell ref="AD8:AF8"/>
    <mergeCell ref="AA8:AC8"/>
    <mergeCell ref="AD9:AF9"/>
    <mergeCell ref="X9:Z9"/>
    <mergeCell ref="R9:T9"/>
    <mergeCell ref="B38:C40"/>
    <mergeCell ref="L38:U38"/>
    <mergeCell ref="B27:L27"/>
    <mergeCell ref="J41:K41"/>
    <mergeCell ref="P40:Q40"/>
    <mergeCell ref="R40:S40"/>
    <mergeCell ref="B41:C41"/>
    <mergeCell ref="U25:U26"/>
    <mergeCell ref="A19:Q19"/>
    <mergeCell ref="L39:M40"/>
    <mergeCell ref="H38:I40"/>
    <mergeCell ref="H41:I41"/>
    <mergeCell ref="A33:L33"/>
    <mergeCell ref="A38:A40"/>
    <mergeCell ref="J38:K40"/>
    <mergeCell ref="L41:M41"/>
    <mergeCell ref="B28:L28"/>
    <mergeCell ref="D41:E41"/>
    <mergeCell ref="B29:L29"/>
    <mergeCell ref="A53:XFD53"/>
    <mergeCell ref="AA38:AF40"/>
    <mergeCell ref="AD37:AF37"/>
    <mergeCell ref="W25:W26"/>
    <mergeCell ref="X25:X26"/>
    <mergeCell ref="AC25:AC26"/>
    <mergeCell ref="AA42:AF42"/>
    <mergeCell ref="AA41:AF41"/>
    <mergeCell ref="AD25:AD26"/>
    <mergeCell ref="H42:I42"/>
    <mergeCell ref="H43:I43"/>
    <mergeCell ref="J43:K43"/>
    <mergeCell ref="A24:A26"/>
    <mergeCell ref="AE25:AE26"/>
    <mergeCell ref="AF25:AF26"/>
    <mergeCell ref="Y24:AB24"/>
    <mergeCell ref="S25:S26"/>
    <mergeCell ref="D43:E43"/>
    <mergeCell ref="L43:M43"/>
    <mergeCell ref="R41:S41"/>
    <mergeCell ref="T41:U41"/>
    <mergeCell ref="N39:O40"/>
    <mergeCell ref="F38:G40"/>
    <mergeCell ref="F41:G41"/>
    <mergeCell ref="AD1:AF1"/>
    <mergeCell ref="AA43:AF43"/>
    <mergeCell ref="AA44:AF44"/>
    <mergeCell ref="T25:T26"/>
    <mergeCell ref="V25:V26"/>
    <mergeCell ref="B24:L26"/>
    <mergeCell ref="D38:E40"/>
    <mergeCell ref="AD19:AF19"/>
    <mergeCell ref="AD23:AF23"/>
    <mergeCell ref="Q24:T24"/>
    <mergeCell ref="V38:Z40"/>
    <mergeCell ref="F43:G43"/>
    <mergeCell ref="F42:G42"/>
    <mergeCell ref="B43:C43"/>
    <mergeCell ref="R43:S43"/>
    <mergeCell ref="L42:M42"/>
    <mergeCell ref="N42:O42"/>
    <mergeCell ref="J42:K42"/>
    <mergeCell ref="R25:R26"/>
    <mergeCell ref="D42:E42"/>
    <mergeCell ref="B42:C42"/>
    <mergeCell ref="P42:Q42"/>
    <mergeCell ref="T42:U42"/>
    <mergeCell ref="R42:S42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32" fitToHeight="3" orientation="landscape" verticalDpi="1200" r:id="rId1"/>
  <headerFooter alignWithMargins="0"/>
  <ignoredErrors>
    <ignoredError sqref="AE33:AF33 V9:W9 F44:K44 Y9:Z9" formulaRange="1"/>
    <ignoredError sqref="AA33:AB33 O33 P33 S33:T33 W33:X33" evalError="1" formulaRange="1"/>
    <ignoredError sqref="AC33:AD33 AE7:AF7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H18"/>
  <sheetViews>
    <sheetView zoomScale="75" zoomScaleNormal="75" zoomScaleSheetLayoutView="75" workbookViewId="0">
      <selection activeCell="L21" sqref="L21"/>
    </sheetView>
  </sheetViews>
  <sheetFormatPr defaultRowHeight="13.2"/>
  <cols>
    <col min="1" max="1" width="39.44140625" customWidth="1"/>
    <col min="2" max="2" width="12.88671875" customWidth="1"/>
    <col min="3" max="3" width="19.6640625" customWidth="1"/>
    <col min="4" max="4" width="19" customWidth="1"/>
    <col min="5" max="6" width="18.109375" customWidth="1"/>
    <col min="7" max="7" width="18.33203125" customWidth="1"/>
    <col min="8" max="8" width="18.6640625" customWidth="1"/>
  </cols>
  <sheetData>
    <row r="2" spans="1:8" ht="31.5" customHeight="1">
      <c r="G2" s="528" t="s">
        <v>202</v>
      </c>
      <c r="H2" s="528"/>
    </row>
    <row r="3" spans="1:8" ht="32.25" customHeight="1">
      <c r="A3" s="529" t="s">
        <v>219</v>
      </c>
      <c r="B3" s="529"/>
      <c r="C3" s="529"/>
      <c r="D3" s="529"/>
      <c r="E3" s="529"/>
      <c r="F3" s="529"/>
      <c r="G3" s="529"/>
      <c r="H3" s="529"/>
    </row>
    <row r="4" spans="1:8" ht="28.5" customHeight="1">
      <c r="A4" s="530" t="s">
        <v>264</v>
      </c>
      <c r="B4" s="530"/>
      <c r="C4" s="530"/>
      <c r="D4" s="530"/>
      <c r="E4" s="530"/>
      <c r="F4" s="530"/>
      <c r="G4" s="530"/>
      <c r="H4" s="530"/>
    </row>
    <row r="5" spans="1:8" ht="45.75" customHeight="1">
      <c r="A5" s="531" t="s">
        <v>114</v>
      </c>
      <c r="B5" s="352" t="s">
        <v>7</v>
      </c>
      <c r="C5" s="401" t="s">
        <v>159</v>
      </c>
      <c r="D5" s="401"/>
      <c r="E5" s="353" t="s">
        <v>332</v>
      </c>
      <c r="F5" s="353"/>
      <c r="G5" s="353"/>
      <c r="H5" s="353"/>
    </row>
    <row r="6" spans="1:8" ht="65.25" customHeight="1">
      <c r="A6" s="532"/>
      <c r="B6" s="352"/>
      <c r="C6" s="220" t="s">
        <v>348</v>
      </c>
      <c r="D6" s="220" t="s">
        <v>349</v>
      </c>
      <c r="E6" s="220" t="s">
        <v>108</v>
      </c>
      <c r="F6" s="220" t="s">
        <v>104</v>
      </c>
      <c r="G6" s="220" t="s">
        <v>111</v>
      </c>
      <c r="H6" s="220" t="s">
        <v>209</v>
      </c>
    </row>
    <row r="7" spans="1:8" ht="30" customHeight="1">
      <c r="A7" s="76">
        <v>1</v>
      </c>
      <c r="B7" s="211">
        <v>2</v>
      </c>
      <c r="C7" s="76">
        <v>3</v>
      </c>
      <c r="D7" s="211">
        <v>4</v>
      </c>
      <c r="E7" s="76">
        <v>5</v>
      </c>
      <c r="F7" s="211">
        <v>6</v>
      </c>
      <c r="G7" s="76">
        <v>7</v>
      </c>
      <c r="H7" s="211">
        <v>8</v>
      </c>
    </row>
    <row r="8" spans="1:8" ht="28.5" customHeight="1">
      <c r="A8" s="533" t="s">
        <v>189</v>
      </c>
      <c r="B8" s="534"/>
      <c r="C8" s="534"/>
      <c r="D8" s="534"/>
      <c r="E8" s="534"/>
      <c r="F8" s="534"/>
      <c r="G8" s="534"/>
      <c r="H8" s="535"/>
    </row>
    <row r="9" spans="1:8" ht="51" customHeight="1">
      <c r="A9" s="93" t="s">
        <v>265</v>
      </c>
      <c r="B9" s="171">
        <v>6000</v>
      </c>
      <c r="C9" s="230">
        <f>SUM(C11:C12)</f>
        <v>0</v>
      </c>
      <c r="D9" s="230">
        <f t="shared" ref="D9:F9" si="0">SUM(D11:D12)</f>
        <v>0</v>
      </c>
      <c r="E9" s="230">
        <f t="shared" si="0"/>
        <v>0</v>
      </c>
      <c r="F9" s="230">
        <f t="shared" si="0"/>
        <v>0</v>
      </c>
      <c r="G9" s="230">
        <f t="shared" ref="G9" si="1">F9-E9</f>
        <v>0</v>
      </c>
      <c r="H9" s="230">
        <f t="shared" ref="H9" si="2">IF(E9=0,0,F9/E9*100)</f>
        <v>0</v>
      </c>
    </row>
    <row r="10" spans="1:8" ht="39.75" customHeight="1">
      <c r="A10" s="536" t="s">
        <v>190</v>
      </c>
      <c r="B10" s="537"/>
      <c r="C10" s="537"/>
      <c r="D10" s="537"/>
      <c r="E10" s="537"/>
      <c r="F10" s="537"/>
      <c r="G10" s="537"/>
      <c r="H10" s="538"/>
    </row>
    <row r="11" spans="1:8" ht="51" customHeight="1">
      <c r="A11" s="32" t="s">
        <v>246</v>
      </c>
      <c r="B11" s="94">
        <v>6010</v>
      </c>
      <c r="C11" s="99">
        <f>'Розшифровка до Статутного'!C7</f>
        <v>0</v>
      </c>
      <c r="D11" s="99">
        <f>'Розшифровка до Статутного'!E7</f>
        <v>0</v>
      </c>
      <c r="E11" s="99">
        <f>'Розшифровка до Статутного'!D7</f>
        <v>0</v>
      </c>
      <c r="F11" s="99">
        <f>'Розшифровка до Статутного'!E7</f>
        <v>0</v>
      </c>
      <c r="G11" s="99">
        <f t="shared" ref="G11" si="3">F11-E11</f>
        <v>0</v>
      </c>
      <c r="H11" s="99">
        <f t="shared" ref="H11" si="4">IF(E11=0,0,F11/E11*100)</f>
        <v>0</v>
      </c>
    </row>
    <row r="12" spans="1:8" ht="51" customHeight="1">
      <c r="A12" s="32" t="s">
        <v>191</v>
      </c>
      <c r="B12" s="95">
        <v>6020</v>
      </c>
      <c r="C12" s="99">
        <f>'Розшифровка до Статутного'!C11</f>
        <v>0</v>
      </c>
      <c r="D12" s="99">
        <f>'Розшифровка до Статутного'!E11</f>
        <v>0</v>
      </c>
      <c r="E12" s="99">
        <f>'Розшифровка до Статутного'!D11</f>
        <v>0</v>
      </c>
      <c r="F12" s="99">
        <f>'Розшифровка до Статутного'!E11</f>
        <v>0</v>
      </c>
      <c r="G12" s="99">
        <f t="shared" ref="G12" si="5">F12-E12</f>
        <v>0</v>
      </c>
      <c r="H12" s="99">
        <f t="shared" ref="H12" si="6">IF(E12=0,0,F12/E12*100)</f>
        <v>0</v>
      </c>
    </row>
    <row r="13" spans="1:8" ht="35.25" customHeight="1">
      <c r="A13" s="52"/>
      <c r="B13" s="57"/>
      <c r="C13" s="58"/>
      <c r="D13" s="58"/>
      <c r="E13" s="58"/>
      <c r="F13" s="58"/>
      <c r="G13" s="58"/>
      <c r="H13" s="59"/>
    </row>
    <row r="14" spans="1:8" s="144" customFormat="1" ht="26.25" customHeight="1">
      <c r="A14" s="158" t="s">
        <v>256</v>
      </c>
      <c r="B14" s="159"/>
      <c r="C14" s="372" t="s">
        <v>247</v>
      </c>
      <c r="D14" s="372"/>
      <c r="E14" s="163"/>
      <c r="F14" s="374" t="s">
        <v>271</v>
      </c>
      <c r="G14" s="374"/>
    </row>
    <row r="15" spans="1:8" s="172" customFormat="1" ht="15.6">
      <c r="A15" s="210" t="s">
        <v>50</v>
      </c>
      <c r="B15" s="160"/>
      <c r="C15" s="539" t="s">
        <v>51</v>
      </c>
      <c r="D15" s="539"/>
      <c r="E15" s="160"/>
      <c r="F15" s="345" t="s">
        <v>132</v>
      </c>
      <c r="G15" s="345"/>
      <c r="H15" s="161"/>
    </row>
    <row r="16" spans="1:8">
      <c r="A16" s="229"/>
      <c r="B16" s="229"/>
      <c r="C16" s="229"/>
      <c r="D16" s="229"/>
      <c r="E16" s="229"/>
      <c r="F16" s="229"/>
      <c r="G16" s="229"/>
      <c r="H16" s="229"/>
    </row>
    <row r="17" spans="1:8">
      <c r="A17" s="28"/>
      <c r="B17" s="28"/>
      <c r="C17" s="28"/>
      <c r="D17" s="28"/>
      <c r="E17" s="28"/>
      <c r="F17" s="28"/>
      <c r="G17" s="28"/>
      <c r="H17" s="28"/>
    </row>
    <row r="18" spans="1:8" ht="3" customHeight="1">
      <c r="A18" s="28"/>
      <c r="B18" s="28"/>
      <c r="C18" s="28"/>
      <c r="D18" s="28"/>
      <c r="E18" s="28"/>
      <c r="F18" s="28"/>
      <c r="G18" s="28"/>
      <c r="H18" s="28"/>
    </row>
  </sheetData>
  <mergeCells count="13">
    <mergeCell ref="A8:H8"/>
    <mergeCell ref="A10:H10"/>
    <mergeCell ref="C15:D15"/>
    <mergeCell ref="F14:G14"/>
    <mergeCell ref="F15:G15"/>
    <mergeCell ref="C14:D14"/>
    <mergeCell ref="G2:H2"/>
    <mergeCell ref="A3:H3"/>
    <mergeCell ref="A4:H4"/>
    <mergeCell ref="A5:A6"/>
    <mergeCell ref="B5:B6"/>
    <mergeCell ref="C5:D5"/>
    <mergeCell ref="E5:H5"/>
  </mergeCells>
  <printOptions horizontalCentered="1"/>
  <pageMargins left="0.59055118110236227" right="0.59055118110236227" top="0.78740157480314965" bottom="0.59055118110236227" header="0" footer="0"/>
  <pageSetup paperSize="9" scale="83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15</vt:i4>
      </vt:variant>
    </vt:vector>
  </HeadingPairs>
  <TitlesOfParts>
    <vt:vector size="25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'I. Фін результат'!Заголовки_для_печати</vt:lpstr>
      <vt:lpstr>'ІІ. Розр. з бюджетом'!Заголовки_для_печати</vt:lpstr>
      <vt:lpstr>'Розшифровка до капівидатків'!Заголовки_для_печати</vt:lpstr>
      <vt:lpstr>'Розшифровка з розр з бюджет'!Заголовки_для_печати</vt:lpstr>
      <vt:lpstr>'Розшифровка фінрезультати'!Заголовки_для_печати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2023-08-22T15:56:55Z</cp:lastPrinted>
  <dcterms:created xsi:type="dcterms:W3CDTF">2003-03-13T16:00:22Z</dcterms:created>
  <dcterms:modified xsi:type="dcterms:W3CDTF">2023-08-25T12:47:48Z</dcterms:modified>
</cp:coreProperties>
</file>